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4265" windowHeight="8535" firstSheet="1" activeTab="1"/>
  </bookViews>
  <sheets>
    <sheet name="Лист2 (7)" sheetId="1" state="hidden" r:id="rId1"/>
    <sheet name="2014 г" sheetId="2" r:id="rId2"/>
    <sheet name="Лист2 (4)" sheetId="3" state="hidden" r:id="rId3"/>
    <sheet name="Лист2 (3)" sheetId="4" state="hidden" r:id="rId4"/>
    <sheet name="Лист1" sheetId="5" state="hidden" r:id="rId5"/>
    <sheet name="Лист2" sheetId="6" state="hidden" r:id="rId6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<sst xmlns="http://schemas.openxmlformats.org/spreadsheetml/2006/main" count="2243" uniqueCount="210">
  <si>
    <t>1 кв.</t>
  </si>
  <si>
    <t>3 кв.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</si>
  <si>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</si>
  <si>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</si>
  <si>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</si>
  <si>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</si>
  <si>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Прочие услуги</t>
  </si>
  <si>
    <t>Увеличение стоимости материальных запасов</t>
  </si>
  <si>
    <t>Льготы по коммунальным платежам</t>
  </si>
  <si>
    <t>Книгоиздательская продукция</t>
  </si>
  <si>
    <t>Прочие расходы</t>
  </si>
  <si>
    <t>ООО</t>
  </si>
  <si>
    <t>Материальные запасы</t>
  </si>
  <si>
    <t>Вид</t>
  </si>
  <si>
    <t>расходов</t>
  </si>
  <si>
    <t>МОУ "Каменская СОШ"</t>
  </si>
  <si>
    <t>Наименование</t>
  </si>
  <si>
    <t>Коды ведомственной  классификации</t>
  </si>
  <si>
    <t>план</t>
  </si>
  <si>
    <t>2 кв</t>
  </si>
  <si>
    <t>4кв.</t>
  </si>
  <si>
    <t>Глава</t>
  </si>
  <si>
    <t>Раздел</t>
  </si>
  <si>
    <t>Под</t>
  </si>
  <si>
    <t>раздел</t>
  </si>
  <si>
    <t>Целевая</t>
  </si>
  <si>
    <t>статья</t>
  </si>
  <si>
    <t>КЭК</t>
  </si>
  <si>
    <t>О7</t>
  </si>
  <si>
    <t>О2</t>
  </si>
  <si>
    <t>421 00 00</t>
  </si>
  <si>
    <t>Оплата труда и начисления на труда труда</t>
  </si>
  <si>
    <t>Приобритения услуг</t>
  </si>
  <si>
    <t>Услуги связи</t>
  </si>
  <si>
    <t>Коммунальные услуги</t>
  </si>
  <si>
    <t>Услуги по содержанию имущества</t>
  </si>
  <si>
    <t>Социальное обеспечение</t>
  </si>
  <si>
    <t>Пособия по социальной помощи населению</t>
  </si>
  <si>
    <t>Поступление нефинансовых активов</t>
  </si>
  <si>
    <t>Увеличение стоимости основных средств</t>
  </si>
  <si>
    <t>О36</t>
  </si>
  <si>
    <t>Текущий и капитальный ремонт зданий и сооружений</t>
  </si>
  <si>
    <t>Приобритение услуг</t>
  </si>
  <si>
    <t xml:space="preserve">Услуги по содержанию имущества </t>
  </si>
  <si>
    <t>Текущий и капитольный ремонт зданий и сооружений</t>
  </si>
  <si>
    <t>Автострахование</t>
  </si>
  <si>
    <t xml:space="preserve">Прочие текущие расходы </t>
  </si>
  <si>
    <t xml:space="preserve">Поступление нефинансовых активов </t>
  </si>
  <si>
    <t>Произв. и хоз. инвентарь . сроком использов.12 м.</t>
  </si>
  <si>
    <t xml:space="preserve">Продукты питания </t>
  </si>
  <si>
    <t>Горюче- смазочные материалы</t>
  </si>
  <si>
    <t>О00</t>
  </si>
  <si>
    <t xml:space="preserve">Уведомления о бюджетных ассигнованиях муниципального образования "Боханский Район" на 2006 год </t>
  </si>
  <si>
    <t>Финансовое управление администрации Боханского муниципального  района  У-О БАО</t>
  </si>
  <si>
    <t>(распорядитель  бюджетных средств )</t>
  </si>
  <si>
    <t xml:space="preserve">                                                               МОУ ""Каменская средняя общеобразователбная школа</t>
  </si>
  <si>
    <t xml:space="preserve">                                                                           (получатель  бюджетных средств)                                                                        </t>
  </si>
  <si>
    <t>МОУ "Калашниковская начальная  школа</t>
  </si>
  <si>
    <t xml:space="preserve">Заработная плата </t>
  </si>
  <si>
    <t xml:space="preserve">Прочие выплаты </t>
  </si>
  <si>
    <t xml:space="preserve">Книгоиздательская продукция </t>
  </si>
  <si>
    <t xml:space="preserve">Услуги связи </t>
  </si>
  <si>
    <t>Увеличениестоимости материальных запасов</t>
  </si>
  <si>
    <t>Продукты питания</t>
  </si>
  <si>
    <t xml:space="preserve">материальные запасы </t>
  </si>
  <si>
    <t>О39</t>
  </si>
  <si>
    <t xml:space="preserve">421 00 00 </t>
  </si>
  <si>
    <t>Распорядитель бюджетных средств</t>
  </si>
  <si>
    <t xml:space="preserve">                                          Уведомление о бюджетных ассигнованиях муниципального образования "Боханского района"на 2006 год</t>
  </si>
  <si>
    <t xml:space="preserve">                                                             Финансовое управление администрвции Боханского муниципального района У-О БАО</t>
  </si>
  <si>
    <t>(распорядитель бюдетных средств)</t>
  </si>
  <si>
    <t xml:space="preserve">             (получатель бюджетных средств)</t>
  </si>
  <si>
    <t xml:space="preserve">                                                                                          МОУ " Гречеханская  начальная школа                              </t>
  </si>
  <si>
    <t>Горюче-смазочные материалы</t>
  </si>
  <si>
    <t>О1</t>
  </si>
  <si>
    <t>Произв.и хоз. Инвентарь сроком использования 12 м.</t>
  </si>
  <si>
    <t xml:space="preserve">Увеличение стоимости материальных запасов </t>
  </si>
  <si>
    <t>МОУ"Каменская  СОШ</t>
  </si>
  <si>
    <t xml:space="preserve"> ооо</t>
  </si>
  <si>
    <t xml:space="preserve">Текущий и какпитальный ремонт зданий и сооружений </t>
  </si>
  <si>
    <t>Прочие текущие расходы</t>
  </si>
  <si>
    <r>
      <t xml:space="preserve">                                    </t>
    </r>
    <r>
      <rPr>
        <b/>
        <sz val="10"/>
        <rFont val="Arial Cyr"/>
        <family val="0"/>
      </rPr>
      <t xml:space="preserve">   Уведомления о бюджетных ассигнованиях муниципального образования "Боханский район" на 2006 год</t>
    </r>
  </si>
  <si>
    <t xml:space="preserve">                                                      Финансовое управление администрации Боханского муниципального района  У-О БАО</t>
  </si>
  <si>
    <t xml:space="preserve">                                                                                        (Распорядитель бюджетных средств)</t>
  </si>
  <si>
    <t xml:space="preserve">                                                                          МОУ "Каменская средняя общеобразовательная  школа "</t>
  </si>
  <si>
    <t>(получатель бюджетных средств)</t>
  </si>
  <si>
    <t>Уведомления обюджетных ассигнованиях муниципального образования "Боханский район " на 2006год</t>
  </si>
  <si>
    <t xml:space="preserve">                 Финансовое управлениеадминистрации Боханского муниципального района У-О БАО</t>
  </si>
  <si>
    <t xml:space="preserve">                   (распределитель бюджетных средств)</t>
  </si>
  <si>
    <t xml:space="preserve">                                         МОУ"Каменская средняя общеобразовательная школа""</t>
  </si>
  <si>
    <t>(получательбюджетных средств )</t>
  </si>
  <si>
    <t>Общегосударственные вопросы</t>
  </si>
  <si>
    <t>О33</t>
  </si>
  <si>
    <t>ОО</t>
  </si>
  <si>
    <t>О4</t>
  </si>
  <si>
    <t>ООООООО</t>
  </si>
  <si>
    <t>ОО1ОООО</t>
  </si>
  <si>
    <t>ОО6</t>
  </si>
  <si>
    <t>Транспортные услуги</t>
  </si>
  <si>
    <t>О5</t>
  </si>
  <si>
    <t>Культура</t>
  </si>
  <si>
    <t>О8</t>
  </si>
  <si>
    <t>Морозовский сельский клуб</t>
  </si>
  <si>
    <t>Калашниковский сельский клуб</t>
  </si>
  <si>
    <t>Каменская сельская библиотека</t>
  </si>
  <si>
    <t>Морозовская сельская библиотека</t>
  </si>
  <si>
    <t>О9</t>
  </si>
  <si>
    <t>нием</t>
  </si>
  <si>
    <t>План</t>
  </si>
  <si>
    <t>дел</t>
  </si>
  <si>
    <t>Раз</t>
  </si>
  <si>
    <t>исчислено</t>
  </si>
  <si>
    <t>учрежде-</t>
  </si>
  <si>
    <t>ГСМ</t>
  </si>
  <si>
    <t>%</t>
  </si>
  <si>
    <t>испол-</t>
  </si>
  <si>
    <t>нения</t>
  </si>
  <si>
    <t xml:space="preserve">            Исполнение распределение  расходов бюджета МО"Каменка" по ведомственной </t>
  </si>
  <si>
    <t xml:space="preserve">                              классификации расходов бюджетов Российской  Федерации</t>
  </si>
  <si>
    <t>02</t>
  </si>
  <si>
    <t>033</t>
  </si>
  <si>
    <t>01</t>
  </si>
  <si>
    <t>210</t>
  </si>
  <si>
    <t>211</t>
  </si>
  <si>
    <t>213</t>
  </si>
  <si>
    <t>кв.</t>
  </si>
  <si>
    <t>006</t>
  </si>
  <si>
    <t>Резервные фонды</t>
  </si>
  <si>
    <t>Резервный фонд мест. самоуправ.</t>
  </si>
  <si>
    <t>О7ООООО</t>
  </si>
  <si>
    <t xml:space="preserve">Национальная оборона </t>
  </si>
  <si>
    <t xml:space="preserve">519 00 00 </t>
  </si>
  <si>
    <t>519 00 00</t>
  </si>
  <si>
    <t>260 00 00</t>
  </si>
  <si>
    <t>О3</t>
  </si>
  <si>
    <t>002 03 00</t>
  </si>
  <si>
    <t>500</t>
  </si>
  <si>
    <t>001 36 00</t>
  </si>
  <si>
    <t xml:space="preserve">Материальные запасы </t>
  </si>
  <si>
    <t>Администрация МО "Каменка"</t>
  </si>
  <si>
    <t>Факт</t>
  </si>
  <si>
    <t>Приобретение услуг</t>
  </si>
  <si>
    <t>расх.</t>
  </si>
  <si>
    <t>Увеличение стоимости матер. запасов</t>
  </si>
  <si>
    <t>мес.</t>
  </si>
  <si>
    <t>Оплата труда и начисл. на оплату труда</t>
  </si>
  <si>
    <t>Каменский КЦД</t>
  </si>
  <si>
    <t>Увеличение стоимости матер-ных запас.</t>
  </si>
  <si>
    <t>ОО2О4ОО</t>
  </si>
  <si>
    <t>50О</t>
  </si>
  <si>
    <t xml:space="preserve">Национальная экономика </t>
  </si>
  <si>
    <t>Общеэкономические вопросы</t>
  </si>
  <si>
    <t>О12</t>
  </si>
  <si>
    <t>ОО136ОО</t>
  </si>
  <si>
    <t>Услуги в области информац. технологий</t>
  </si>
  <si>
    <t>Услуги по страхованию</t>
  </si>
  <si>
    <t>Гла</t>
  </si>
  <si>
    <t>ва</t>
  </si>
  <si>
    <t>раз</t>
  </si>
  <si>
    <t>Оплата услуг отопления, горячего и холодного водоснабжения, предоставление газа и электроэнергии</t>
  </si>
  <si>
    <t>Услуги в области информационных технологий</t>
  </si>
  <si>
    <t>Резервный фонд местного самоуправления</t>
  </si>
  <si>
    <t xml:space="preserve">Осущ.пер.воен. уч. на терр. </t>
  </si>
  <si>
    <t>Дорожное хозяйство (дорожные фонды)</t>
  </si>
  <si>
    <t>О9907ОО</t>
  </si>
  <si>
    <t>Др. вопросы в области нац. экономики</t>
  </si>
  <si>
    <t>О0204ОО</t>
  </si>
  <si>
    <t>55233ОО</t>
  </si>
  <si>
    <t>Работы, услуги по содерж. имущества</t>
  </si>
  <si>
    <t>Коды ведомствен.  классификации</t>
  </si>
  <si>
    <t>340.04</t>
  </si>
  <si>
    <t>340.05</t>
  </si>
  <si>
    <t>340.06</t>
  </si>
  <si>
    <t>223.01</t>
  </si>
  <si>
    <t xml:space="preserve">                                                                              "Об исполнении бюджета </t>
  </si>
  <si>
    <t>Аппарат МУК СКЦ МО "Каменка"</t>
  </si>
  <si>
    <t>226.04</t>
  </si>
  <si>
    <t>226.03</t>
  </si>
  <si>
    <t>Обеспечение проведения выборов и референдумов</t>
  </si>
  <si>
    <t>ОО2 О4 ОО</t>
  </si>
  <si>
    <t>Функционирование высшего должностного лица муниципального образования</t>
  </si>
  <si>
    <t>000</t>
  </si>
  <si>
    <t>Функционирование местной администрации</t>
  </si>
  <si>
    <t>Аппарат МБУК СКЦ МО "Каменка"</t>
  </si>
  <si>
    <t xml:space="preserve">                                                        за  9 месяцев 2013 года</t>
  </si>
  <si>
    <t xml:space="preserve">                                                                               МО "Каменка" за 2013 год"</t>
  </si>
  <si>
    <t>226.01</t>
  </si>
  <si>
    <t xml:space="preserve">Осуществление первичног военного учета </t>
  </si>
  <si>
    <t>Коды ведомств.  классификации</t>
  </si>
  <si>
    <t>Работы, услуги по содержанию имущества</t>
  </si>
  <si>
    <t>О01</t>
  </si>
  <si>
    <t>Оплата труда и начисения на оплату труда</t>
  </si>
  <si>
    <t>разд</t>
  </si>
  <si>
    <t>испол.</t>
  </si>
  <si>
    <t xml:space="preserve">Обеспечение проведения выборов </t>
  </si>
  <si>
    <t>Научно-исследовательские услуги</t>
  </si>
  <si>
    <t xml:space="preserve">                                               классификации расходов бюджетов за 2013 год</t>
  </si>
  <si>
    <t>Начальник финансового отдела МО "Каменка"                             С.Г.Мутин</t>
  </si>
  <si>
    <t xml:space="preserve">                                                                              к решению Думы № 15  от 30.01.2014 г. </t>
  </si>
  <si>
    <t xml:space="preserve">                                                                              Приложение № 6</t>
  </si>
  <si>
    <t xml:space="preserve">                 Начальник финансового отдела МО "Каменка"                             С.Г.Мутин</t>
  </si>
  <si>
    <t>раз.</t>
  </si>
  <si>
    <t>Безвозмездные и безвозвратные перечисления муниципальным клубным учреждениям</t>
  </si>
  <si>
    <t>Безвозмездные и безвозвратные перечисления муниципальным библиотечным учреждениям</t>
  </si>
  <si>
    <t>Расходы на реконстр., капит. ремонт, ремонт и содерж. действ. сети автомоб дорог общ. пользов. местн. знач.</t>
  </si>
  <si>
    <t>Межбюджетные трансферты</t>
  </si>
  <si>
    <t>О17</t>
  </si>
  <si>
    <t xml:space="preserve">Осуществление пер.военного учета на терр. </t>
  </si>
  <si>
    <t xml:space="preserve">                                                        за   1 полугодие 2014 года</t>
  </si>
  <si>
    <t>пол.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</si>
</sst>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_р_._-;\-* #,##0.0_р_._-;_-* &quot;-&quot;??_р_._-;_-@_-"/>
    <numFmt numFmtId="185" formatCode="_-* #,##0.0_р_._-;\-* #,##0.0_р_._-;_-* &quot;-&quot;?_р_._-;_-@_-"/>
    <numFmt numFmtId="186" formatCode="_(* #,##0.0_);_(* \(#,##0.0\);_(* &quot;-&quot;?_);_(@_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5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184" fontId="1" fillId="0" borderId="5" xfId="2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7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0" xfId="0" applyAlignment="1">
      <alignment/>
    </xf>
    <xf numFmtId="0" fontId="7" fillId="0" borderId="5" xfId="0" applyFont="1" applyBorder="1" applyAlignment="1">
      <alignment wrapText="1"/>
    </xf>
    <xf numFmtId="1" fontId="7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4" fontId="7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39"/>
  <sheetViews>
    <sheetView workbookViewId="0" topLeftCell="A4">
      <selection activeCell="A6" sqref="A6"/>
    </sheetView>
  </sheetViews>
  <sheetFormatPr defaultColWidth="9.00390625" defaultRowHeight="12.75"/>
  <cols>
    <col min="1" max="1" width="34.75390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13" max="13" width="0" style="0" hidden="1" customWidth="1"/>
  </cols>
  <sheetData>
    <row r="1" spans="1:12" ht="14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4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 hidden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2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2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4" ht="12.75">
      <c r="A10" s="27"/>
      <c r="B10" s="76" t="s">
        <v>17</v>
      </c>
      <c r="C10" s="77"/>
      <c r="D10" s="77"/>
      <c r="E10" s="77"/>
      <c r="F10" s="77"/>
      <c r="G10" s="78"/>
      <c r="H10" s="28"/>
      <c r="I10" s="29"/>
      <c r="J10" s="28"/>
      <c r="K10" s="29"/>
      <c r="L10" s="28"/>
      <c r="M10" s="30"/>
      <c r="N10" s="31"/>
    </row>
    <row r="11" spans="1:14" ht="12.75">
      <c r="A11" s="32"/>
      <c r="B11" s="28"/>
      <c r="C11" s="33"/>
      <c r="D11" s="28"/>
      <c r="E11" s="33"/>
      <c r="F11" s="28"/>
      <c r="G11" s="33"/>
      <c r="H11" s="34" t="s">
        <v>18</v>
      </c>
      <c r="I11" s="35" t="s">
        <v>18</v>
      </c>
      <c r="J11" s="34" t="s">
        <v>18</v>
      </c>
      <c r="K11" s="36" t="s">
        <v>18</v>
      </c>
      <c r="L11" s="34" t="s">
        <v>18</v>
      </c>
      <c r="M11" s="37"/>
      <c r="N11" s="31"/>
    </row>
    <row r="12" spans="1:14" ht="12.75">
      <c r="A12" s="38" t="s">
        <v>16</v>
      </c>
      <c r="B12" s="39" t="s">
        <v>21</v>
      </c>
      <c r="C12" s="33" t="s">
        <v>22</v>
      </c>
      <c r="D12" s="34" t="s">
        <v>23</v>
      </c>
      <c r="E12" s="36" t="s">
        <v>25</v>
      </c>
      <c r="F12" s="34" t="s">
        <v>13</v>
      </c>
      <c r="G12" s="36" t="s">
        <v>27</v>
      </c>
      <c r="H12" s="39"/>
      <c r="I12" s="35" t="s">
        <v>0</v>
      </c>
      <c r="J12" s="34" t="s">
        <v>19</v>
      </c>
      <c r="K12" s="35" t="s">
        <v>1</v>
      </c>
      <c r="L12" s="34" t="s">
        <v>20</v>
      </c>
      <c r="M12" s="37"/>
      <c r="N12" s="31"/>
    </row>
    <row r="13" spans="1:14" ht="12.75">
      <c r="A13" s="32"/>
      <c r="B13" s="39"/>
      <c r="C13" s="33"/>
      <c r="D13" s="34" t="s">
        <v>24</v>
      </c>
      <c r="E13" s="35" t="s">
        <v>26</v>
      </c>
      <c r="F13" s="34" t="s">
        <v>14</v>
      </c>
      <c r="G13" s="33"/>
      <c r="H13" s="39"/>
      <c r="I13" s="33"/>
      <c r="J13" s="39"/>
      <c r="K13" s="33"/>
      <c r="L13" s="39"/>
      <c r="M13" s="37"/>
      <c r="N13" s="31"/>
    </row>
    <row r="14" spans="1:14" ht="12.75">
      <c r="A14" s="40"/>
      <c r="B14" s="41"/>
      <c r="C14" s="42"/>
      <c r="D14" s="41"/>
      <c r="E14" s="42"/>
      <c r="F14" s="41"/>
      <c r="G14" s="42"/>
      <c r="H14" s="41"/>
      <c r="I14" s="42"/>
      <c r="J14" s="41"/>
      <c r="K14" s="42"/>
      <c r="L14" s="41"/>
      <c r="M14" s="43"/>
      <c r="N14" s="31"/>
    </row>
    <row r="15" spans="1:14" ht="12.75">
      <c r="A15" s="44" t="s">
        <v>57</v>
      </c>
      <c r="B15" s="44" t="s">
        <v>65</v>
      </c>
      <c r="C15" s="44" t="s">
        <v>28</v>
      </c>
      <c r="D15" s="44" t="s">
        <v>29</v>
      </c>
      <c r="E15" s="44" t="s">
        <v>30</v>
      </c>
      <c r="F15" s="44">
        <v>327</v>
      </c>
      <c r="G15" s="44" t="s">
        <v>11</v>
      </c>
      <c r="H15" s="44">
        <v>302813</v>
      </c>
      <c r="I15" s="44">
        <v>75703</v>
      </c>
      <c r="J15" s="44">
        <v>118097</v>
      </c>
      <c r="K15" s="44">
        <v>72675</v>
      </c>
      <c r="L15" s="44">
        <v>36338</v>
      </c>
      <c r="M15" s="31"/>
      <c r="N15" s="31"/>
    </row>
    <row r="16" spans="1:14" ht="12.75">
      <c r="A16" s="44" t="s">
        <v>2</v>
      </c>
      <c r="B16" s="44" t="s">
        <v>65</v>
      </c>
      <c r="C16" s="44" t="s">
        <v>28</v>
      </c>
      <c r="D16" s="44" t="s">
        <v>29</v>
      </c>
      <c r="E16" s="44" t="s">
        <v>30</v>
      </c>
      <c r="F16" s="44">
        <v>327</v>
      </c>
      <c r="G16" s="44">
        <v>210</v>
      </c>
      <c r="H16" s="44">
        <v>295313</v>
      </c>
      <c r="I16" s="44">
        <v>73828</v>
      </c>
      <c r="J16" s="44">
        <v>115172</v>
      </c>
      <c r="K16" s="44">
        <v>70875</v>
      </c>
      <c r="L16" s="44">
        <v>35438</v>
      </c>
      <c r="M16" s="31"/>
      <c r="N16" s="31"/>
    </row>
    <row r="17" spans="1:14" ht="12.75">
      <c r="A17" s="44" t="s">
        <v>58</v>
      </c>
      <c r="B17" s="44" t="s">
        <v>65</v>
      </c>
      <c r="C17" s="44" t="s">
        <v>28</v>
      </c>
      <c r="D17" s="44" t="s">
        <v>29</v>
      </c>
      <c r="E17" s="44" t="s">
        <v>30</v>
      </c>
      <c r="F17" s="44">
        <v>327</v>
      </c>
      <c r="G17" s="44">
        <v>211</v>
      </c>
      <c r="H17" s="44">
        <v>232102</v>
      </c>
      <c r="I17" s="44">
        <v>58026</v>
      </c>
      <c r="J17" s="44">
        <v>90520</v>
      </c>
      <c r="K17" s="44">
        <v>55704</v>
      </c>
      <c r="L17" s="44">
        <v>27852</v>
      </c>
      <c r="M17" s="31"/>
      <c r="N17" s="31"/>
    </row>
    <row r="18" spans="1:14" ht="12.75">
      <c r="A18" s="44" t="s">
        <v>59</v>
      </c>
      <c r="B18" s="44" t="s">
        <v>65</v>
      </c>
      <c r="C18" s="44" t="s">
        <v>28</v>
      </c>
      <c r="D18" s="44" t="s">
        <v>29</v>
      </c>
      <c r="E18" s="44" t="s">
        <v>30</v>
      </c>
      <c r="F18" s="44">
        <v>327</v>
      </c>
      <c r="G18" s="44">
        <v>212</v>
      </c>
      <c r="H18" s="44">
        <v>2400</v>
      </c>
      <c r="I18" s="44">
        <v>600</v>
      </c>
      <c r="J18" s="44">
        <v>936</v>
      </c>
      <c r="K18" s="44">
        <v>576</v>
      </c>
      <c r="L18" s="44">
        <v>288</v>
      </c>
      <c r="M18" s="31"/>
      <c r="N18" s="31"/>
    </row>
    <row r="19" spans="1:14" ht="12.75">
      <c r="A19" s="44" t="s">
        <v>8</v>
      </c>
      <c r="B19" s="44" t="s">
        <v>65</v>
      </c>
      <c r="C19" s="44" t="s">
        <v>28</v>
      </c>
      <c r="D19" s="44" t="s">
        <v>29</v>
      </c>
      <c r="E19" s="44" t="s">
        <v>30</v>
      </c>
      <c r="F19" s="44">
        <v>327</v>
      </c>
      <c r="G19" s="44"/>
      <c r="H19" s="44">
        <v>1200</v>
      </c>
      <c r="I19" s="44">
        <v>300</v>
      </c>
      <c r="J19" s="44">
        <v>468</v>
      </c>
      <c r="K19" s="44">
        <v>288</v>
      </c>
      <c r="L19" s="44">
        <v>144</v>
      </c>
      <c r="M19" s="31"/>
      <c r="N19" s="31"/>
    </row>
    <row r="20" spans="1:14" ht="12.75">
      <c r="A20" s="44" t="s">
        <v>60</v>
      </c>
      <c r="B20" s="44" t="s">
        <v>65</v>
      </c>
      <c r="C20" s="44" t="s">
        <v>28</v>
      </c>
      <c r="D20" s="44" t="s">
        <v>29</v>
      </c>
      <c r="E20" s="44" t="s">
        <v>30</v>
      </c>
      <c r="F20" s="44">
        <v>327</v>
      </c>
      <c r="G20" s="44"/>
      <c r="H20" s="44">
        <v>1200</v>
      </c>
      <c r="I20" s="44">
        <v>300</v>
      </c>
      <c r="J20" s="44">
        <v>468</v>
      </c>
      <c r="K20" s="44">
        <v>288</v>
      </c>
      <c r="L20" s="44">
        <v>144</v>
      </c>
      <c r="M20" s="31"/>
      <c r="N20" s="31"/>
    </row>
    <row r="21" spans="1:14" ht="12.75">
      <c r="A21" s="44" t="s">
        <v>5</v>
      </c>
      <c r="B21" s="44" t="s">
        <v>65</v>
      </c>
      <c r="C21" s="44" t="s">
        <v>28</v>
      </c>
      <c r="D21" s="44" t="s">
        <v>29</v>
      </c>
      <c r="E21" s="44" t="s">
        <v>30</v>
      </c>
      <c r="F21" s="44">
        <v>327</v>
      </c>
      <c r="G21" s="44">
        <v>213</v>
      </c>
      <c r="H21" s="44">
        <v>60811</v>
      </c>
      <c r="I21" s="44">
        <v>15203</v>
      </c>
      <c r="J21" s="44">
        <v>23716</v>
      </c>
      <c r="K21" s="44">
        <v>14595</v>
      </c>
      <c r="L21" s="44">
        <v>7297</v>
      </c>
      <c r="M21" s="31"/>
      <c r="N21" s="31"/>
    </row>
    <row r="22" spans="1:14" ht="12.75">
      <c r="A22" s="44" t="s">
        <v>42</v>
      </c>
      <c r="B22" s="44" t="s">
        <v>65</v>
      </c>
      <c r="C22" s="44" t="s">
        <v>28</v>
      </c>
      <c r="D22" s="44" t="s">
        <v>29</v>
      </c>
      <c r="E22" s="44" t="s">
        <v>30</v>
      </c>
      <c r="F22" s="44">
        <v>327</v>
      </c>
      <c r="G22" s="44">
        <v>220</v>
      </c>
      <c r="H22" s="44">
        <v>0</v>
      </c>
      <c r="I22" s="44"/>
      <c r="J22" s="44"/>
      <c r="K22" s="44"/>
      <c r="L22" s="44"/>
      <c r="M22" s="31"/>
      <c r="N22" s="31"/>
    </row>
    <row r="23" spans="1:14" ht="12.75">
      <c r="A23" s="44" t="s">
        <v>61</v>
      </c>
      <c r="B23" s="44" t="s">
        <v>65</v>
      </c>
      <c r="C23" s="44" t="s">
        <v>28</v>
      </c>
      <c r="D23" s="44" t="s">
        <v>29</v>
      </c>
      <c r="E23" s="44" t="s">
        <v>30</v>
      </c>
      <c r="F23" s="44">
        <v>327</v>
      </c>
      <c r="G23" s="44">
        <v>221</v>
      </c>
      <c r="H23" s="44">
        <v>0</v>
      </c>
      <c r="I23" s="44"/>
      <c r="J23" s="44"/>
      <c r="K23" s="44"/>
      <c r="L23" s="44"/>
      <c r="M23" s="31"/>
      <c r="N23" s="31"/>
    </row>
    <row r="24" spans="1:14" ht="12.75">
      <c r="A24" s="44" t="s">
        <v>34</v>
      </c>
      <c r="B24" s="44" t="s">
        <v>65</v>
      </c>
      <c r="C24" s="44" t="s">
        <v>28</v>
      </c>
      <c r="D24" s="44" t="s">
        <v>29</v>
      </c>
      <c r="E24" s="44" t="s">
        <v>30</v>
      </c>
      <c r="F24" s="44">
        <v>327</v>
      </c>
      <c r="G24" s="44">
        <v>223</v>
      </c>
      <c r="H24" s="44">
        <v>0</v>
      </c>
      <c r="I24" s="44"/>
      <c r="J24" s="44"/>
      <c r="K24" s="44"/>
      <c r="L24" s="44"/>
      <c r="M24" s="31"/>
      <c r="N24" s="31"/>
    </row>
    <row r="25" spans="1:14" ht="12.75">
      <c r="A25" s="44" t="s">
        <v>35</v>
      </c>
      <c r="B25" s="44" t="s">
        <v>65</v>
      </c>
      <c r="C25" s="44" t="s">
        <v>28</v>
      </c>
      <c r="D25" s="44" t="s">
        <v>29</v>
      </c>
      <c r="E25" s="44" t="s">
        <v>66</v>
      </c>
      <c r="F25" s="44">
        <v>327</v>
      </c>
      <c r="G25" s="44">
        <v>225</v>
      </c>
      <c r="H25" s="44">
        <v>0</v>
      </c>
      <c r="I25" s="44"/>
      <c r="J25" s="44"/>
      <c r="K25" s="44"/>
      <c r="L25" s="44"/>
      <c r="M25" s="31"/>
      <c r="N25" s="31"/>
    </row>
    <row r="26" spans="1:14" ht="12.75">
      <c r="A26" s="44" t="s">
        <v>6</v>
      </c>
      <c r="B26" s="44" t="s">
        <v>65</v>
      </c>
      <c r="C26" s="44" t="s">
        <v>28</v>
      </c>
      <c r="D26" s="44" t="s">
        <v>29</v>
      </c>
      <c r="E26" s="44" t="s">
        <v>30</v>
      </c>
      <c r="F26" s="44">
        <v>327</v>
      </c>
      <c r="G26" s="44">
        <v>226</v>
      </c>
      <c r="H26" s="44">
        <v>0</v>
      </c>
      <c r="I26" s="44"/>
      <c r="J26" s="44"/>
      <c r="K26" s="44"/>
      <c r="L26" s="44"/>
      <c r="M26" s="31"/>
      <c r="N26" s="31"/>
    </row>
    <row r="27" spans="1:14" ht="12.75">
      <c r="A27" s="44" t="s">
        <v>36</v>
      </c>
      <c r="B27" s="44" t="s">
        <v>65</v>
      </c>
      <c r="C27" s="44" t="s">
        <v>28</v>
      </c>
      <c r="D27" s="44" t="s">
        <v>29</v>
      </c>
      <c r="E27" s="44" t="s">
        <v>30</v>
      </c>
      <c r="F27" s="44">
        <v>327</v>
      </c>
      <c r="G27" s="44">
        <v>260</v>
      </c>
      <c r="H27" s="44">
        <v>0</v>
      </c>
      <c r="I27" s="44"/>
      <c r="J27" s="44"/>
      <c r="K27" s="44"/>
      <c r="L27" s="44"/>
      <c r="M27" s="31"/>
      <c r="N27" s="31"/>
    </row>
    <row r="28" spans="1:14" ht="12.75">
      <c r="A28" s="44" t="s">
        <v>37</v>
      </c>
      <c r="B28" s="44" t="s">
        <v>65</v>
      </c>
      <c r="C28" s="44" t="s">
        <v>28</v>
      </c>
      <c r="D28" s="44" t="s">
        <v>29</v>
      </c>
      <c r="E28" s="44" t="s">
        <v>30</v>
      </c>
      <c r="F28" s="44">
        <v>327</v>
      </c>
      <c r="G28" s="44">
        <v>262</v>
      </c>
      <c r="H28" s="44">
        <v>0</v>
      </c>
      <c r="I28" s="44"/>
      <c r="J28" s="44"/>
      <c r="K28" s="44"/>
      <c r="L28" s="44"/>
      <c r="M28" s="31"/>
      <c r="N28" s="31"/>
    </row>
    <row r="29" spans="1:14" ht="12.75">
      <c r="A29" s="44" t="s">
        <v>38</v>
      </c>
      <c r="B29" s="44" t="s">
        <v>65</v>
      </c>
      <c r="C29" s="44" t="s">
        <v>28</v>
      </c>
      <c r="D29" s="44" t="s">
        <v>29</v>
      </c>
      <c r="E29" s="44" t="s">
        <v>30</v>
      </c>
      <c r="F29" s="44">
        <v>327</v>
      </c>
      <c r="G29" s="44">
        <v>300</v>
      </c>
      <c r="H29" s="44">
        <v>7500</v>
      </c>
      <c r="I29" s="44">
        <v>1875</v>
      </c>
      <c r="J29" s="44">
        <v>2925</v>
      </c>
      <c r="K29" s="44">
        <v>1800</v>
      </c>
      <c r="L29" s="44">
        <v>900</v>
      </c>
      <c r="M29" s="31"/>
      <c r="N29" s="31"/>
    </row>
    <row r="30" spans="1:14" ht="12.75">
      <c r="A30" s="44" t="s">
        <v>39</v>
      </c>
      <c r="B30" s="44" t="s">
        <v>65</v>
      </c>
      <c r="C30" s="44" t="s">
        <v>28</v>
      </c>
      <c r="D30" s="44" t="s">
        <v>29</v>
      </c>
      <c r="E30" s="44" t="s">
        <v>30</v>
      </c>
      <c r="F30" s="44">
        <v>327</v>
      </c>
      <c r="G30" s="44">
        <v>310</v>
      </c>
      <c r="H30" s="44">
        <v>0</v>
      </c>
      <c r="I30" s="44"/>
      <c r="J30" s="44"/>
      <c r="K30" s="44"/>
      <c r="L30" s="44"/>
      <c r="M30" s="31"/>
      <c r="N30" s="31"/>
    </row>
    <row r="31" spans="1:14" ht="12.75">
      <c r="A31" s="44" t="s">
        <v>62</v>
      </c>
      <c r="B31" s="44" t="s">
        <v>65</v>
      </c>
      <c r="C31" s="44" t="s">
        <v>28</v>
      </c>
      <c r="D31" s="44" t="s">
        <v>29</v>
      </c>
      <c r="E31" s="44" t="s">
        <v>30</v>
      </c>
      <c r="F31" s="44">
        <v>327</v>
      </c>
      <c r="G31" s="44">
        <v>340</v>
      </c>
      <c r="H31" s="44">
        <v>7500</v>
      </c>
      <c r="I31" s="44">
        <v>1875</v>
      </c>
      <c r="J31" s="44">
        <v>2925</v>
      </c>
      <c r="K31" s="44">
        <v>1800</v>
      </c>
      <c r="L31" s="44">
        <v>900</v>
      </c>
      <c r="M31" s="31"/>
      <c r="N31" s="31"/>
    </row>
    <row r="32" spans="1:14" ht="12.75">
      <c r="A32" s="44" t="s">
        <v>63</v>
      </c>
      <c r="B32" s="44" t="s">
        <v>65</v>
      </c>
      <c r="C32" s="44" t="s">
        <v>28</v>
      </c>
      <c r="D32" s="44" t="s">
        <v>29</v>
      </c>
      <c r="E32" s="44" t="s">
        <v>30</v>
      </c>
      <c r="F32" s="44">
        <v>327</v>
      </c>
      <c r="G32" s="44"/>
      <c r="H32" s="44"/>
      <c r="I32" s="44"/>
      <c r="J32" s="44"/>
      <c r="K32" s="44"/>
      <c r="L32" s="44"/>
      <c r="M32" s="31"/>
      <c r="N32" s="31"/>
    </row>
    <row r="33" spans="1:14" ht="12.75">
      <c r="A33" s="44" t="s">
        <v>64</v>
      </c>
      <c r="B33" s="44" t="s">
        <v>65</v>
      </c>
      <c r="C33" s="44" t="s">
        <v>28</v>
      </c>
      <c r="D33" s="44" t="s">
        <v>29</v>
      </c>
      <c r="E33" s="44" t="s">
        <v>30</v>
      </c>
      <c r="F33" s="44">
        <v>327</v>
      </c>
      <c r="G33" s="44"/>
      <c r="H33" s="44">
        <v>4500</v>
      </c>
      <c r="I33" s="44">
        <v>1125</v>
      </c>
      <c r="J33" s="44">
        <v>1755</v>
      </c>
      <c r="K33" s="44">
        <v>1080</v>
      </c>
      <c r="L33" s="44">
        <v>540</v>
      </c>
      <c r="M33" s="31"/>
      <c r="N33" s="31"/>
    </row>
    <row r="34" spans="1:14" ht="12.75">
      <c r="A34" s="44" t="s">
        <v>10</v>
      </c>
      <c r="B34" s="44" t="s">
        <v>65</v>
      </c>
      <c r="C34" s="44" t="s">
        <v>28</v>
      </c>
      <c r="D34" s="44" t="s">
        <v>29</v>
      </c>
      <c r="E34" s="44" t="s">
        <v>30</v>
      </c>
      <c r="F34" s="44">
        <v>327</v>
      </c>
      <c r="G34" s="44"/>
      <c r="H34" s="44">
        <v>3000</v>
      </c>
      <c r="I34" s="44">
        <v>750</v>
      </c>
      <c r="J34" s="44">
        <v>1170</v>
      </c>
      <c r="K34" s="44">
        <v>720</v>
      </c>
      <c r="L34" s="44">
        <v>360</v>
      </c>
      <c r="M34" s="31"/>
      <c r="N34" s="31"/>
    </row>
    <row r="35" spans="1:12" ht="14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4.25">
      <c r="A36" s="26" t="s">
        <v>67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ht="14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2" ht="14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</row>
    <row r="39" spans="1:12" ht="14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</sheetData>
  <mergeCells count="1">
    <mergeCell ref="B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Q435"/>
  <sheetViews>
    <sheetView tabSelected="1" workbookViewId="0" topLeftCell="A97">
      <selection activeCell="W13" sqref="W13"/>
    </sheetView>
  </sheetViews>
  <sheetFormatPr defaultColWidth="9.00390625" defaultRowHeight="12.75"/>
  <cols>
    <col min="1" max="1" width="0.12890625" style="0" customWidth="1"/>
    <col min="2" max="2" width="43.25390625" style="0" customWidth="1"/>
    <col min="3" max="3" width="5.25390625" style="0" hidden="1" customWidth="1"/>
    <col min="4" max="4" width="3.25390625" style="0" customWidth="1"/>
    <col min="5" max="5" width="3.75390625" style="0" customWidth="1"/>
    <col min="6" max="6" width="8.375" style="0" customWidth="1"/>
    <col min="7" max="7" width="5.25390625" style="0" customWidth="1"/>
    <col min="8" max="8" width="6.25390625" style="0" customWidth="1"/>
    <col min="9" max="9" width="7.125" style="0" hidden="1" customWidth="1"/>
    <col min="10" max="10" width="5.625" style="0" customWidth="1"/>
    <col min="11" max="11" width="7.00390625" style="0" hidden="1" customWidth="1"/>
    <col min="12" max="12" width="7.75390625" style="0" hidden="1" customWidth="1"/>
    <col min="13" max="13" width="6.00390625" style="0" hidden="1" customWidth="1"/>
    <col min="14" max="14" width="6.375" style="0" hidden="1" customWidth="1"/>
    <col min="15" max="15" width="0" style="0" hidden="1" customWidth="1"/>
    <col min="16" max="16" width="7.125" style="0" customWidth="1"/>
    <col min="17" max="17" width="5.625" style="0" customWidth="1"/>
    <col min="18" max="18" width="4.75390625" style="0" customWidth="1"/>
    <col min="19" max="19" width="4.625" style="0" customWidth="1"/>
  </cols>
  <sheetData>
    <row r="1" ht="12.75">
      <c r="B1" t="s">
        <v>117</v>
      </c>
    </row>
    <row r="2" ht="12.75">
      <c r="B2" t="s">
        <v>118</v>
      </c>
    </row>
    <row r="3" spans="2:17" ht="12.75">
      <c r="B3" s="81" t="s">
        <v>208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5" spans="2:17" ht="12.75">
      <c r="B5" s="28"/>
      <c r="C5" s="76" t="s">
        <v>169</v>
      </c>
      <c r="D5" s="77"/>
      <c r="E5" s="77"/>
      <c r="F5" s="77"/>
      <c r="G5" s="77"/>
      <c r="H5" s="78"/>
      <c r="I5" s="49"/>
      <c r="J5" s="28"/>
      <c r="K5" s="29"/>
      <c r="L5" s="28"/>
      <c r="M5" s="28"/>
      <c r="P5" s="28"/>
      <c r="Q5" s="28"/>
    </row>
    <row r="6" spans="2:17" ht="12.75">
      <c r="B6" s="39"/>
      <c r="C6" s="28"/>
      <c r="D6" s="28"/>
      <c r="E6" s="28"/>
      <c r="F6" s="33"/>
      <c r="G6" s="28"/>
      <c r="H6" s="33"/>
      <c r="I6" s="39" t="s">
        <v>111</v>
      </c>
      <c r="J6" s="34" t="s">
        <v>108</v>
      </c>
      <c r="K6" s="35" t="s">
        <v>18</v>
      </c>
      <c r="L6" s="34" t="s">
        <v>140</v>
      </c>
      <c r="M6" s="36" t="s">
        <v>114</v>
      </c>
      <c r="N6" s="70"/>
      <c r="O6" s="70"/>
      <c r="P6" s="34" t="s">
        <v>140</v>
      </c>
      <c r="Q6" s="36" t="s">
        <v>114</v>
      </c>
    </row>
    <row r="7" spans="2:17" ht="12.75">
      <c r="B7" s="34" t="s">
        <v>16</v>
      </c>
      <c r="C7" s="39" t="s">
        <v>156</v>
      </c>
      <c r="D7" s="39" t="s">
        <v>110</v>
      </c>
      <c r="E7" s="34" t="s">
        <v>23</v>
      </c>
      <c r="F7" s="36" t="s">
        <v>25</v>
      </c>
      <c r="G7" s="34" t="s">
        <v>13</v>
      </c>
      <c r="H7" s="48" t="s">
        <v>27</v>
      </c>
      <c r="I7" s="36" t="s">
        <v>112</v>
      </c>
      <c r="J7" s="34"/>
      <c r="K7" s="35" t="s">
        <v>0</v>
      </c>
      <c r="L7" s="34">
        <v>1</v>
      </c>
      <c r="M7" s="34" t="s">
        <v>115</v>
      </c>
      <c r="N7" s="70"/>
      <c r="O7" s="70"/>
      <c r="P7" s="34">
        <v>1</v>
      </c>
      <c r="Q7" s="34" t="s">
        <v>115</v>
      </c>
    </row>
    <row r="8" spans="2:17" ht="12.75">
      <c r="B8" s="39"/>
      <c r="C8" s="39" t="s">
        <v>157</v>
      </c>
      <c r="D8" s="39" t="s">
        <v>109</v>
      </c>
      <c r="E8" s="34" t="s">
        <v>201</v>
      </c>
      <c r="F8" s="35" t="s">
        <v>26</v>
      </c>
      <c r="G8" s="34" t="s">
        <v>142</v>
      </c>
      <c r="H8" s="33"/>
      <c r="I8" s="39" t="s">
        <v>107</v>
      </c>
      <c r="J8" s="34"/>
      <c r="K8" s="35"/>
      <c r="L8" s="34" t="s">
        <v>125</v>
      </c>
      <c r="M8" s="34" t="s">
        <v>116</v>
      </c>
      <c r="N8" s="70"/>
      <c r="O8" s="70"/>
      <c r="P8" s="34" t="s">
        <v>209</v>
      </c>
      <c r="Q8" s="34" t="s">
        <v>116</v>
      </c>
    </row>
    <row r="9" spans="2:17" ht="12.75">
      <c r="B9" s="41"/>
      <c r="C9" s="41"/>
      <c r="D9" s="41"/>
      <c r="E9" s="41"/>
      <c r="F9" s="42"/>
      <c r="G9" s="41"/>
      <c r="H9" s="42"/>
      <c r="I9" s="41"/>
      <c r="J9" s="51"/>
      <c r="K9" s="52"/>
      <c r="L9" s="51"/>
      <c r="M9" s="51"/>
      <c r="N9" s="70"/>
      <c r="O9" s="70"/>
      <c r="P9" s="51"/>
      <c r="Q9" s="51"/>
    </row>
    <row r="10" spans="2:17" ht="12.75">
      <c r="B10" s="45" t="s">
        <v>139</v>
      </c>
      <c r="C10" s="50"/>
      <c r="D10" s="50"/>
      <c r="E10" s="50"/>
      <c r="F10" s="50"/>
      <c r="G10" s="68"/>
      <c r="H10" s="68"/>
      <c r="I10" s="45" t="e">
        <f>SUM(#REF!+I46+I56+#REF!)</f>
        <v>#REF!</v>
      </c>
      <c r="J10" s="57">
        <f>J11+J36+J38+J46+J56</f>
        <v>8408.2</v>
      </c>
      <c r="K10" s="61" t="e">
        <f>SUM(#REF!+K46+K56+#REF!)</f>
        <v>#REF!</v>
      </c>
      <c r="L10" s="57" t="e">
        <f>#REF!+L36+L38+L56</f>
        <v>#REF!</v>
      </c>
      <c r="M10" s="57" t="e">
        <f>L10/J10%</f>
        <v>#REF!</v>
      </c>
      <c r="N10" s="62"/>
      <c r="O10" s="62"/>
      <c r="P10" s="57">
        <f>P11+P36+P38+P46+P56</f>
        <v>3759.8999999999996</v>
      </c>
      <c r="Q10" s="57">
        <f>P10/J10%</f>
        <v>44.7170619157489</v>
      </c>
    </row>
    <row r="11" spans="2:17" ht="12.75">
      <c r="B11" s="45" t="s">
        <v>91</v>
      </c>
      <c r="C11" s="50" t="s">
        <v>92</v>
      </c>
      <c r="D11" s="50" t="s">
        <v>74</v>
      </c>
      <c r="E11" s="50" t="s">
        <v>93</v>
      </c>
      <c r="F11" s="50" t="s">
        <v>95</v>
      </c>
      <c r="G11" s="50" t="s">
        <v>11</v>
      </c>
      <c r="H11" s="50" t="s">
        <v>11</v>
      </c>
      <c r="I11" s="45"/>
      <c r="J11" s="57">
        <f>J12+J16</f>
        <v>3708.7</v>
      </c>
      <c r="K11" s="61"/>
      <c r="L11" s="57"/>
      <c r="M11" s="57"/>
      <c r="N11" s="62"/>
      <c r="O11" s="62"/>
      <c r="P11" s="57">
        <f>P12+P16</f>
        <v>2103.7999999999997</v>
      </c>
      <c r="Q11" s="57">
        <f>P11/J11%</f>
        <v>56.72607652277078</v>
      </c>
    </row>
    <row r="12" spans="2:17" ht="22.5">
      <c r="B12" s="60" t="s">
        <v>180</v>
      </c>
      <c r="C12" s="50"/>
      <c r="D12" s="72" t="s">
        <v>121</v>
      </c>
      <c r="E12" s="72" t="s">
        <v>119</v>
      </c>
      <c r="F12" s="72" t="s">
        <v>135</v>
      </c>
      <c r="G12" s="72" t="s">
        <v>136</v>
      </c>
      <c r="H12" s="72" t="s">
        <v>181</v>
      </c>
      <c r="I12" s="45"/>
      <c r="J12" s="57">
        <f>J13</f>
        <v>576.2</v>
      </c>
      <c r="K12" s="50"/>
      <c r="L12" s="50"/>
      <c r="M12" s="57"/>
      <c r="N12" s="64"/>
      <c r="O12" s="64"/>
      <c r="P12" s="63">
        <f>P13</f>
        <v>247.7</v>
      </c>
      <c r="Q12" s="57">
        <f>P12/J12%</f>
        <v>42.98854564387365</v>
      </c>
    </row>
    <row r="13" spans="2:17" ht="12.75">
      <c r="B13" s="44" t="s">
        <v>145</v>
      </c>
      <c r="C13" s="69" t="s">
        <v>120</v>
      </c>
      <c r="D13" s="69" t="s">
        <v>121</v>
      </c>
      <c r="E13" s="69" t="s">
        <v>119</v>
      </c>
      <c r="F13" s="69" t="s">
        <v>135</v>
      </c>
      <c r="G13" s="69" t="s">
        <v>136</v>
      </c>
      <c r="H13" s="69" t="s">
        <v>122</v>
      </c>
      <c r="I13" s="44"/>
      <c r="J13" s="54">
        <f>J14+J15</f>
        <v>576.2</v>
      </c>
      <c r="K13" s="54"/>
      <c r="L13" s="55">
        <v>121</v>
      </c>
      <c r="M13" s="56">
        <v>19.8</v>
      </c>
      <c r="N13" s="62"/>
      <c r="O13" s="62"/>
      <c r="P13" s="55">
        <f>P14+P15</f>
        <v>247.7</v>
      </c>
      <c r="Q13" s="56">
        <f>P13/J13%</f>
        <v>42.98854564387365</v>
      </c>
    </row>
    <row r="14" spans="2:17" ht="12.75">
      <c r="B14" s="44" t="s">
        <v>58</v>
      </c>
      <c r="C14" s="69" t="s">
        <v>120</v>
      </c>
      <c r="D14" s="69" t="s">
        <v>121</v>
      </c>
      <c r="E14" s="69" t="s">
        <v>119</v>
      </c>
      <c r="F14" s="69" t="s">
        <v>135</v>
      </c>
      <c r="G14" s="69" t="s">
        <v>126</v>
      </c>
      <c r="H14" s="69" t="s">
        <v>123</v>
      </c>
      <c r="I14" s="44"/>
      <c r="J14" s="56">
        <v>442.6</v>
      </c>
      <c r="K14" s="54"/>
      <c r="L14" s="55">
        <v>93</v>
      </c>
      <c r="M14" s="56">
        <v>20.6</v>
      </c>
      <c r="N14" s="62"/>
      <c r="O14" s="62"/>
      <c r="P14" s="55">
        <v>172</v>
      </c>
      <c r="Q14" s="56">
        <f aca="true" t="shared" si="0" ref="Q14:Q20">P14/J14%</f>
        <v>38.86127428829643</v>
      </c>
    </row>
    <row r="15" spans="2:17" ht="12.75">
      <c r="B15" s="44" t="s">
        <v>5</v>
      </c>
      <c r="C15" s="69" t="s">
        <v>120</v>
      </c>
      <c r="D15" s="69" t="s">
        <v>121</v>
      </c>
      <c r="E15" s="69" t="s">
        <v>119</v>
      </c>
      <c r="F15" s="69" t="s">
        <v>135</v>
      </c>
      <c r="G15" s="69" t="s">
        <v>126</v>
      </c>
      <c r="H15" s="69" t="s">
        <v>124</v>
      </c>
      <c r="I15" s="44"/>
      <c r="J15" s="54">
        <v>133.6</v>
      </c>
      <c r="K15" s="54"/>
      <c r="L15" s="55">
        <v>28</v>
      </c>
      <c r="M15" s="56">
        <v>16.6</v>
      </c>
      <c r="N15" s="62"/>
      <c r="O15" s="62"/>
      <c r="P15" s="55">
        <v>75.7</v>
      </c>
      <c r="Q15" s="56">
        <f t="shared" si="0"/>
        <v>56.661676646706596</v>
      </c>
    </row>
    <row r="16" spans="2:17" ht="12.75">
      <c r="B16" s="60" t="s">
        <v>182</v>
      </c>
      <c r="C16" s="50" t="s">
        <v>92</v>
      </c>
      <c r="D16" s="50" t="s">
        <v>74</v>
      </c>
      <c r="E16" s="50" t="s">
        <v>94</v>
      </c>
      <c r="F16" s="50" t="s">
        <v>95</v>
      </c>
      <c r="G16" s="50" t="s">
        <v>11</v>
      </c>
      <c r="H16" s="50" t="s">
        <v>11</v>
      </c>
      <c r="I16" s="45" t="e">
        <f>SUM(I17+I20+I28+I30)</f>
        <v>#REF!</v>
      </c>
      <c r="J16" s="57">
        <f>J17+J20+J30</f>
        <v>3132.5</v>
      </c>
      <c r="K16" s="50" t="e">
        <f>SUM(K17+K20+K28+K30)</f>
        <v>#REF!</v>
      </c>
      <c r="L16" s="57">
        <f>L17+L20+L29+L30</f>
        <v>920.8000000000001</v>
      </c>
      <c r="M16" s="57">
        <f>L16/J16%</f>
        <v>29.395051875498805</v>
      </c>
      <c r="N16" s="64"/>
      <c r="O16" s="64"/>
      <c r="P16" s="57">
        <f>P17+P20+P30</f>
        <v>1856.1</v>
      </c>
      <c r="Q16" s="57">
        <f t="shared" si="0"/>
        <v>59.25299281723863</v>
      </c>
    </row>
    <row r="17" spans="2:17" ht="12.75">
      <c r="B17" s="44" t="s">
        <v>145</v>
      </c>
      <c r="C17" s="54" t="s">
        <v>92</v>
      </c>
      <c r="D17" s="54" t="s">
        <v>74</v>
      </c>
      <c r="E17" s="54" t="s">
        <v>94</v>
      </c>
      <c r="F17" s="54" t="s">
        <v>96</v>
      </c>
      <c r="G17" s="54" t="s">
        <v>97</v>
      </c>
      <c r="H17" s="54">
        <v>210</v>
      </c>
      <c r="I17" s="44" t="e">
        <f>SUM(I18+#REF!+I19)</f>
        <v>#REF!</v>
      </c>
      <c r="J17" s="56">
        <f>SUM(J18+J19)</f>
        <v>1957</v>
      </c>
      <c r="K17" s="54" t="e">
        <f>SUM(K18+#REF!+K19)</f>
        <v>#REF!</v>
      </c>
      <c r="L17" s="54">
        <f>SUM(L18+L19)</f>
        <v>452.7</v>
      </c>
      <c r="M17" s="56">
        <f>L17/J17%</f>
        <v>23.132345426673478</v>
      </c>
      <c r="N17" s="62"/>
      <c r="O17" s="62"/>
      <c r="P17" s="54">
        <f>SUM(P18+P19)</f>
        <v>1071.9</v>
      </c>
      <c r="Q17" s="56">
        <f t="shared" si="0"/>
        <v>54.77261113949924</v>
      </c>
    </row>
    <row r="18" spans="2:17" ht="12.75">
      <c r="B18" s="44" t="s">
        <v>58</v>
      </c>
      <c r="C18" s="54" t="s">
        <v>92</v>
      </c>
      <c r="D18" s="54" t="s">
        <v>74</v>
      </c>
      <c r="E18" s="54" t="s">
        <v>94</v>
      </c>
      <c r="F18" s="54" t="s">
        <v>96</v>
      </c>
      <c r="G18" s="54" t="s">
        <v>97</v>
      </c>
      <c r="H18" s="54">
        <v>211</v>
      </c>
      <c r="I18" s="44">
        <v>400000</v>
      </c>
      <c r="J18" s="56">
        <v>1503.1</v>
      </c>
      <c r="K18" s="54">
        <v>80000</v>
      </c>
      <c r="L18" s="56">
        <v>337</v>
      </c>
      <c r="M18" s="56">
        <f>L18/J18%</f>
        <v>22.420331315281754</v>
      </c>
      <c r="N18" s="62"/>
      <c r="O18" s="62"/>
      <c r="P18" s="56">
        <v>752.2</v>
      </c>
      <c r="Q18" s="56">
        <f t="shared" si="0"/>
        <v>50.043243962477554</v>
      </c>
    </row>
    <row r="19" spans="2:17" ht="12.75">
      <c r="B19" s="44" t="s">
        <v>5</v>
      </c>
      <c r="C19" s="54" t="s">
        <v>92</v>
      </c>
      <c r="D19" s="54" t="s">
        <v>74</v>
      </c>
      <c r="E19" s="54" t="s">
        <v>94</v>
      </c>
      <c r="F19" s="54" t="s">
        <v>96</v>
      </c>
      <c r="G19" s="54" t="s">
        <v>97</v>
      </c>
      <c r="H19" s="54">
        <v>213</v>
      </c>
      <c r="I19" s="44">
        <v>104800</v>
      </c>
      <c r="J19" s="54">
        <v>453.9</v>
      </c>
      <c r="K19" s="54">
        <f>SUM(K18*26.2%)</f>
        <v>20960</v>
      </c>
      <c r="L19" s="54">
        <v>115.7</v>
      </c>
      <c r="M19" s="56">
        <f>L19/J19%</f>
        <v>25.490196078431374</v>
      </c>
      <c r="N19" s="62"/>
      <c r="O19" s="62"/>
      <c r="P19" s="54">
        <v>319.7</v>
      </c>
      <c r="Q19" s="56">
        <f t="shared" si="0"/>
        <v>70.43401630315047</v>
      </c>
    </row>
    <row r="20" spans="2:17" ht="12.75">
      <c r="B20" s="45" t="s">
        <v>141</v>
      </c>
      <c r="C20" s="54" t="s">
        <v>92</v>
      </c>
      <c r="D20" s="54" t="s">
        <v>74</v>
      </c>
      <c r="E20" s="54" t="s">
        <v>94</v>
      </c>
      <c r="F20" s="54" t="s">
        <v>96</v>
      </c>
      <c r="G20" s="54" t="s">
        <v>97</v>
      </c>
      <c r="H20" s="54">
        <v>220</v>
      </c>
      <c r="I20" s="44">
        <f>SUM(I21+I22+I23+I25+I26)</f>
        <v>15000</v>
      </c>
      <c r="J20" s="56">
        <f>SUM(J21+J22+J23+J26+J29)</f>
        <v>940.3</v>
      </c>
      <c r="K20" s="54">
        <f>SUM(K21+K22+K23+K25+K26)</f>
        <v>4000</v>
      </c>
      <c r="L20" s="54">
        <f>L23+L26</f>
        <v>465.5</v>
      </c>
      <c r="M20" s="56">
        <f>L20/J20%</f>
        <v>49.50547697543338</v>
      </c>
      <c r="N20" s="62"/>
      <c r="O20" s="62"/>
      <c r="P20" s="56">
        <f>P21+P22+P23+P26+P29</f>
        <v>468.09999999999997</v>
      </c>
      <c r="Q20" s="56">
        <f t="shared" si="0"/>
        <v>49.781984473040524</v>
      </c>
    </row>
    <row r="21" spans="2:17" ht="12.75">
      <c r="B21" s="44" t="s">
        <v>61</v>
      </c>
      <c r="C21" s="54" t="s">
        <v>92</v>
      </c>
      <c r="D21" s="54" t="s">
        <v>74</v>
      </c>
      <c r="E21" s="54" t="s">
        <v>94</v>
      </c>
      <c r="F21" s="54" t="s">
        <v>96</v>
      </c>
      <c r="G21" s="54" t="s">
        <v>97</v>
      </c>
      <c r="H21" s="54">
        <v>221</v>
      </c>
      <c r="I21" s="44">
        <v>8000</v>
      </c>
      <c r="J21" s="56">
        <v>4</v>
      </c>
      <c r="K21" s="54">
        <v>2000</v>
      </c>
      <c r="L21" s="56">
        <v>0</v>
      </c>
      <c r="M21" s="56">
        <v>0</v>
      </c>
      <c r="N21" s="62"/>
      <c r="O21" s="62"/>
      <c r="P21" s="56">
        <v>0</v>
      </c>
      <c r="Q21" s="56">
        <v>0</v>
      </c>
    </row>
    <row r="22" spans="2:17" ht="12.75">
      <c r="B22" s="44" t="s">
        <v>98</v>
      </c>
      <c r="C22" s="54" t="s">
        <v>92</v>
      </c>
      <c r="D22" s="54" t="s">
        <v>74</v>
      </c>
      <c r="E22" s="54" t="s">
        <v>94</v>
      </c>
      <c r="F22" s="54" t="s">
        <v>96</v>
      </c>
      <c r="G22" s="54" t="s">
        <v>97</v>
      </c>
      <c r="H22" s="54">
        <v>222</v>
      </c>
      <c r="I22" s="44">
        <v>5000</v>
      </c>
      <c r="J22" s="56">
        <v>4.5</v>
      </c>
      <c r="K22" s="54"/>
      <c r="L22" s="54"/>
      <c r="M22" s="56"/>
      <c r="N22" s="62"/>
      <c r="O22" s="62"/>
      <c r="P22" s="56">
        <v>4.5</v>
      </c>
      <c r="Q22" s="56">
        <f>P22/J22%</f>
        <v>100</v>
      </c>
    </row>
    <row r="23" spans="2:17" ht="12.75">
      <c r="B23" s="44" t="s">
        <v>34</v>
      </c>
      <c r="C23" s="54" t="s">
        <v>92</v>
      </c>
      <c r="D23" s="54" t="s">
        <v>74</v>
      </c>
      <c r="E23" s="54" t="s">
        <v>94</v>
      </c>
      <c r="F23" s="54" t="s">
        <v>96</v>
      </c>
      <c r="G23" s="54" t="s">
        <v>97</v>
      </c>
      <c r="H23" s="54">
        <v>223</v>
      </c>
      <c r="I23" s="44"/>
      <c r="J23" s="56">
        <f>J24+J25</f>
        <v>926.8</v>
      </c>
      <c r="K23" s="54"/>
      <c r="L23" s="54">
        <v>444.3</v>
      </c>
      <c r="M23" s="56">
        <v>86.3</v>
      </c>
      <c r="N23" s="62"/>
      <c r="O23" s="62"/>
      <c r="P23" s="56">
        <f>P24+P25</f>
        <v>369.29999999999995</v>
      </c>
      <c r="Q23" s="56">
        <f>P23/J23%</f>
        <v>39.846784635304275</v>
      </c>
    </row>
    <row r="24" spans="2:17" ht="23.25" customHeight="1">
      <c r="B24" s="58" t="s">
        <v>159</v>
      </c>
      <c r="C24" s="54" t="s">
        <v>92</v>
      </c>
      <c r="D24" s="54" t="s">
        <v>74</v>
      </c>
      <c r="E24" s="54" t="s">
        <v>94</v>
      </c>
      <c r="F24" s="54" t="s">
        <v>148</v>
      </c>
      <c r="G24" s="54" t="s">
        <v>149</v>
      </c>
      <c r="H24" s="54" t="s">
        <v>173</v>
      </c>
      <c r="I24" s="44"/>
      <c r="J24" s="54">
        <v>556.5</v>
      </c>
      <c r="K24" s="54"/>
      <c r="L24" s="54">
        <v>444.3</v>
      </c>
      <c r="M24" s="56">
        <v>86.3</v>
      </c>
      <c r="N24" s="62"/>
      <c r="O24" s="62"/>
      <c r="P24" s="54">
        <v>368.9</v>
      </c>
      <c r="Q24" s="56">
        <f>P24/J24%</f>
        <v>66.28930817610062</v>
      </c>
    </row>
    <row r="25" spans="2:17" ht="12.75">
      <c r="B25" s="44" t="s">
        <v>35</v>
      </c>
      <c r="C25" s="54" t="s">
        <v>92</v>
      </c>
      <c r="D25" s="54" t="s">
        <v>74</v>
      </c>
      <c r="E25" s="54" t="s">
        <v>94</v>
      </c>
      <c r="F25" s="54" t="s">
        <v>96</v>
      </c>
      <c r="G25" s="54" t="s">
        <v>97</v>
      </c>
      <c r="H25" s="54">
        <v>225</v>
      </c>
      <c r="I25" s="44"/>
      <c r="J25" s="56">
        <v>370.3</v>
      </c>
      <c r="K25" s="54"/>
      <c r="L25" s="56">
        <v>0</v>
      </c>
      <c r="M25" s="56">
        <f>L25/J25%</f>
        <v>0</v>
      </c>
      <c r="N25" s="62"/>
      <c r="O25" s="62"/>
      <c r="P25" s="56">
        <v>0.4</v>
      </c>
      <c r="Q25" s="56">
        <v>0</v>
      </c>
    </row>
    <row r="26" spans="2:17" ht="12.75">
      <c r="B26" s="44" t="s">
        <v>6</v>
      </c>
      <c r="C26" s="54" t="s">
        <v>92</v>
      </c>
      <c r="D26" s="54" t="s">
        <v>74</v>
      </c>
      <c r="E26" s="54" t="s">
        <v>94</v>
      </c>
      <c r="F26" s="54" t="s">
        <v>96</v>
      </c>
      <c r="G26" s="54" t="s">
        <v>97</v>
      </c>
      <c r="H26" s="54">
        <v>226</v>
      </c>
      <c r="I26" s="44">
        <f>SUM(I27)</f>
        <v>2000</v>
      </c>
      <c r="J26" s="56">
        <f>J27+J28</f>
        <v>3</v>
      </c>
      <c r="K26" s="54">
        <f>SUM(K27)</f>
        <v>2000</v>
      </c>
      <c r="L26" s="54">
        <v>21.2</v>
      </c>
      <c r="M26" s="56">
        <f>L26/J26%</f>
        <v>706.6666666666666</v>
      </c>
      <c r="N26" s="62"/>
      <c r="O26" s="62"/>
      <c r="P26" s="56">
        <v>93.2</v>
      </c>
      <c r="Q26" s="56">
        <f>P26/J26%</f>
        <v>3106.666666666667</v>
      </c>
    </row>
    <row r="27" spans="2:17" ht="12.75">
      <c r="B27" s="44" t="s">
        <v>155</v>
      </c>
      <c r="C27" s="54" t="s">
        <v>92</v>
      </c>
      <c r="D27" s="54" t="s">
        <v>74</v>
      </c>
      <c r="E27" s="54" t="s">
        <v>94</v>
      </c>
      <c r="F27" s="54" t="s">
        <v>96</v>
      </c>
      <c r="G27" s="54" t="s">
        <v>152</v>
      </c>
      <c r="H27" s="54" t="s">
        <v>177</v>
      </c>
      <c r="I27" s="44">
        <v>2000</v>
      </c>
      <c r="J27" s="56">
        <v>3</v>
      </c>
      <c r="K27" s="54">
        <v>2000</v>
      </c>
      <c r="L27" s="56">
        <v>0</v>
      </c>
      <c r="M27" s="56">
        <f>L27/J27%</f>
        <v>0</v>
      </c>
      <c r="N27" s="62"/>
      <c r="O27" s="62"/>
      <c r="P27" s="56">
        <v>0</v>
      </c>
      <c r="Q27" s="56">
        <v>0</v>
      </c>
    </row>
    <row r="28" spans="2:17" ht="12.75">
      <c r="B28" s="44" t="s">
        <v>154</v>
      </c>
      <c r="C28" s="54" t="s">
        <v>92</v>
      </c>
      <c r="D28" s="54" t="s">
        <v>74</v>
      </c>
      <c r="E28" s="54" t="s">
        <v>94</v>
      </c>
      <c r="F28" s="54" t="s">
        <v>148</v>
      </c>
      <c r="G28" s="54" t="s">
        <v>152</v>
      </c>
      <c r="H28" s="54" t="s">
        <v>176</v>
      </c>
      <c r="I28" s="44" t="e">
        <f>SUM(#REF!)</f>
        <v>#REF!</v>
      </c>
      <c r="J28" s="56">
        <v>0</v>
      </c>
      <c r="K28" s="54" t="e">
        <f>SUM(#REF!)</f>
        <v>#REF!</v>
      </c>
      <c r="L28" s="56">
        <v>0</v>
      </c>
      <c r="M28" s="56">
        <v>0</v>
      </c>
      <c r="N28" s="62"/>
      <c r="O28" s="62"/>
      <c r="P28" s="56">
        <v>0</v>
      </c>
      <c r="Q28" s="56">
        <v>0</v>
      </c>
    </row>
    <row r="29" spans="2:17" ht="12.75">
      <c r="B29" s="44" t="s">
        <v>10</v>
      </c>
      <c r="C29" s="54" t="s">
        <v>92</v>
      </c>
      <c r="D29" s="54" t="s">
        <v>74</v>
      </c>
      <c r="E29" s="54" t="s">
        <v>94</v>
      </c>
      <c r="F29" s="54" t="s">
        <v>96</v>
      </c>
      <c r="G29" s="54" t="s">
        <v>97</v>
      </c>
      <c r="H29" s="54">
        <v>290</v>
      </c>
      <c r="I29" s="44"/>
      <c r="J29" s="56">
        <v>2</v>
      </c>
      <c r="K29" s="54"/>
      <c r="L29" s="54">
        <v>2.6</v>
      </c>
      <c r="M29" s="56">
        <v>0</v>
      </c>
      <c r="N29" s="62"/>
      <c r="O29" s="62"/>
      <c r="P29" s="54">
        <v>1.1</v>
      </c>
      <c r="Q29" s="56">
        <f aca="true" t="shared" si="1" ref="Q29:Q34">P29/J29%</f>
        <v>55</v>
      </c>
    </row>
    <row r="30" spans="2:17" ht="12.75">
      <c r="B30" s="45" t="s">
        <v>38</v>
      </c>
      <c r="C30" s="50" t="s">
        <v>92</v>
      </c>
      <c r="D30" s="50" t="s">
        <v>74</v>
      </c>
      <c r="E30" s="50" t="s">
        <v>94</v>
      </c>
      <c r="F30" s="50" t="s">
        <v>96</v>
      </c>
      <c r="G30" s="50" t="s">
        <v>97</v>
      </c>
      <c r="H30" s="50">
        <v>300</v>
      </c>
      <c r="I30" s="45" t="e">
        <f>SUM(I31+I32)</f>
        <v>#REF!</v>
      </c>
      <c r="J30" s="57">
        <f>SUM(J31+J32)</f>
        <v>235.2</v>
      </c>
      <c r="K30" s="65" t="e">
        <f>SUM(K31+K32)</f>
        <v>#REF!</v>
      </c>
      <c r="L30" s="57">
        <f>SUM(L31+L32)</f>
        <v>0</v>
      </c>
      <c r="M30" s="57">
        <f>L30/J30%</f>
        <v>0</v>
      </c>
      <c r="N30" s="62"/>
      <c r="O30" s="62"/>
      <c r="P30" s="57">
        <f>SUM(P31+P32)</f>
        <v>316.1</v>
      </c>
      <c r="Q30" s="57">
        <f t="shared" si="1"/>
        <v>134.39625850340138</v>
      </c>
    </row>
    <row r="31" spans="2:17" ht="12.75">
      <c r="B31" s="44" t="s">
        <v>39</v>
      </c>
      <c r="C31" s="54" t="s">
        <v>92</v>
      </c>
      <c r="D31" s="54" t="s">
        <v>74</v>
      </c>
      <c r="E31" s="54" t="s">
        <v>94</v>
      </c>
      <c r="F31" s="54" t="s">
        <v>96</v>
      </c>
      <c r="G31" s="54" t="s">
        <v>97</v>
      </c>
      <c r="H31" s="54">
        <v>310</v>
      </c>
      <c r="I31" s="44" t="e">
        <f>SUM(#REF!)</f>
        <v>#REF!</v>
      </c>
      <c r="J31" s="56">
        <v>147.2</v>
      </c>
      <c r="K31" s="54" t="e">
        <f>SUM(#REF!)</f>
        <v>#REF!</v>
      </c>
      <c r="L31" s="54"/>
      <c r="M31" s="56"/>
      <c r="N31" s="62"/>
      <c r="O31" s="62"/>
      <c r="P31" s="56">
        <v>152.2</v>
      </c>
      <c r="Q31" s="56">
        <f t="shared" si="1"/>
        <v>103.39673913043478</v>
      </c>
    </row>
    <row r="32" spans="2:17" ht="12.75">
      <c r="B32" s="44" t="s">
        <v>62</v>
      </c>
      <c r="C32" s="54" t="s">
        <v>92</v>
      </c>
      <c r="D32" s="54" t="s">
        <v>74</v>
      </c>
      <c r="E32" s="54" t="s">
        <v>94</v>
      </c>
      <c r="F32" s="54" t="s">
        <v>96</v>
      </c>
      <c r="G32" s="54" t="s">
        <v>97</v>
      </c>
      <c r="H32" s="54">
        <v>340</v>
      </c>
      <c r="I32" s="44">
        <f>SUM(I33+I34+I35)</f>
        <v>62000</v>
      </c>
      <c r="J32" s="56">
        <f>SUM(J33+J34+J35)</f>
        <v>88</v>
      </c>
      <c r="K32" s="50">
        <f>SUM(K33+K34+K35)</f>
        <v>9250</v>
      </c>
      <c r="L32" s="56">
        <f>L33+L34+L35</f>
        <v>0</v>
      </c>
      <c r="M32" s="56">
        <f>L32/J32%</f>
        <v>0</v>
      </c>
      <c r="N32" s="62"/>
      <c r="O32" s="62"/>
      <c r="P32" s="56">
        <f>P33+P34+P35</f>
        <v>163.9</v>
      </c>
      <c r="Q32" s="56">
        <f t="shared" si="1"/>
        <v>186.25</v>
      </c>
    </row>
    <row r="33" spans="2:17" ht="12.75">
      <c r="B33" s="44" t="s">
        <v>73</v>
      </c>
      <c r="C33" s="54" t="s">
        <v>92</v>
      </c>
      <c r="D33" s="54" t="s">
        <v>74</v>
      </c>
      <c r="E33" s="54" t="s">
        <v>94</v>
      </c>
      <c r="F33" s="54" t="s">
        <v>96</v>
      </c>
      <c r="G33" s="54" t="s">
        <v>97</v>
      </c>
      <c r="H33" s="54" t="s">
        <v>170</v>
      </c>
      <c r="I33" s="44">
        <v>35000</v>
      </c>
      <c r="J33" s="56">
        <v>63</v>
      </c>
      <c r="K33" s="54">
        <v>6250</v>
      </c>
      <c r="L33" s="56"/>
      <c r="M33" s="56"/>
      <c r="N33" s="62"/>
      <c r="O33" s="62"/>
      <c r="P33" s="56">
        <v>84.2</v>
      </c>
      <c r="Q33" s="56">
        <f t="shared" si="1"/>
        <v>133.65079365079364</v>
      </c>
    </row>
    <row r="34" spans="2:17" ht="12.75">
      <c r="B34" s="44" t="s">
        <v>138</v>
      </c>
      <c r="C34" s="54" t="s">
        <v>92</v>
      </c>
      <c r="D34" s="54" t="s">
        <v>74</v>
      </c>
      <c r="E34" s="54" t="s">
        <v>94</v>
      </c>
      <c r="F34" s="54" t="s">
        <v>96</v>
      </c>
      <c r="G34" s="54" t="s">
        <v>97</v>
      </c>
      <c r="H34" s="54" t="s">
        <v>171</v>
      </c>
      <c r="I34" s="44">
        <v>21000</v>
      </c>
      <c r="J34" s="56">
        <v>22</v>
      </c>
      <c r="K34" s="54">
        <v>1000</v>
      </c>
      <c r="L34" s="54"/>
      <c r="M34" s="56"/>
      <c r="N34" s="62"/>
      <c r="O34" s="62"/>
      <c r="P34" s="56">
        <v>79.7</v>
      </c>
      <c r="Q34" s="56">
        <f t="shared" si="1"/>
        <v>362.2727272727273</v>
      </c>
    </row>
    <row r="35" spans="2:17" ht="12.75">
      <c r="B35" s="44" t="s">
        <v>10</v>
      </c>
      <c r="C35" s="54" t="s">
        <v>92</v>
      </c>
      <c r="D35" s="54" t="s">
        <v>74</v>
      </c>
      <c r="E35" s="54" t="s">
        <v>94</v>
      </c>
      <c r="F35" s="54" t="s">
        <v>96</v>
      </c>
      <c r="G35" s="54" t="s">
        <v>97</v>
      </c>
      <c r="H35" s="54" t="s">
        <v>172</v>
      </c>
      <c r="I35" s="44">
        <v>6000</v>
      </c>
      <c r="J35" s="56">
        <v>3</v>
      </c>
      <c r="K35" s="54">
        <v>2000</v>
      </c>
      <c r="L35" s="54"/>
      <c r="M35" s="56"/>
      <c r="N35" s="62"/>
      <c r="O35" s="62"/>
      <c r="P35" s="56">
        <v>0</v>
      </c>
      <c r="Q35" s="56">
        <v>0</v>
      </c>
    </row>
    <row r="36" spans="2:17" ht="12.75">
      <c r="B36" s="45" t="s">
        <v>127</v>
      </c>
      <c r="C36" s="50" t="s">
        <v>92</v>
      </c>
      <c r="D36" s="50" t="s">
        <v>74</v>
      </c>
      <c r="E36" s="50">
        <v>13</v>
      </c>
      <c r="F36" s="50" t="s">
        <v>95</v>
      </c>
      <c r="G36" s="50" t="s">
        <v>11</v>
      </c>
      <c r="H36" s="50" t="s">
        <v>11</v>
      </c>
      <c r="I36" s="45"/>
      <c r="J36" s="57">
        <v>9</v>
      </c>
      <c r="K36" s="65"/>
      <c r="L36" s="57">
        <v>0</v>
      </c>
      <c r="M36" s="57">
        <f aca="true" t="shared" si="2" ref="M36:M42">L36/J36%</f>
        <v>0</v>
      </c>
      <c r="N36" s="62"/>
      <c r="O36" s="62"/>
      <c r="P36" s="57">
        <v>0</v>
      </c>
      <c r="Q36" s="57">
        <v>0</v>
      </c>
    </row>
    <row r="37" spans="2:17" ht="12.75">
      <c r="B37" s="44" t="s">
        <v>128</v>
      </c>
      <c r="C37" s="54" t="s">
        <v>92</v>
      </c>
      <c r="D37" s="54" t="s">
        <v>74</v>
      </c>
      <c r="E37" s="54">
        <v>13</v>
      </c>
      <c r="F37" s="54" t="s">
        <v>129</v>
      </c>
      <c r="G37" s="54">
        <v>184</v>
      </c>
      <c r="H37" s="54">
        <v>290</v>
      </c>
      <c r="I37" s="44"/>
      <c r="J37" s="56">
        <v>9</v>
      </c>
      <c r="K37" s="66"/>
      <c r="L37" s="56">
        <v>0</v>
      </c>
      <c r="M37" s="56">
        <f t="shared" si="2"/>
        <v>0</v>
      </c>
      <c r="N37" s="62"/>
      <c r="O37" s="62"/>
      <c r="P37" s="56">
        <v>0</v>
      </c>
      <c r="Q37" s="56">
        <v>0</v>
      </c>
    </row>
    <row r="38" spans="2:17" ht="12.75">
      <c r="B38" s="45" t="s">
        <v>130</v>
      </c>
      <c r="C38" s="50" t="s">
        <v>92</v>
      </c>
      <c r="D38" s="50" t="s">
        <v>29</v>
      </c>
      <c r="E38" s="50" t="s">
        <v>29</v>
      </c>
      <c r="F38" s="50" t="s">
        <v>95</v>
      </c>
      <c r="G38" s="50" t="s">
        <v>11</v>
      </c>
      <c r="H38" s="50" t="s">
        <v>11</v>
      </c>
      <c r="I38" s="45"/>
      <c r="J38" s="57">
        <f>J39+J42+J43</f>
        <v>76.1</v>
      </c>
      <c r="K38" s="50"/>
      <c r="L38" s="50">
        <f>L39+L43</f>
        <v>17.8</v>
      </c>
      <c r="M38" s="57">
        <f t="shared" si="2"/>
        <v>23.390275952693827</v>
      </c>
      <c r="N38" s="62"/>
      <c r="O38" s="62"/>
      <c r="P38" s="57">
        <f>P39+P42+P43</f>
        <v>34.9</v>
      </c>
      <c r="Q38" s="57">
        <f>P38/J38%</f>
        <v>45.860709592641264</v>
      </c>
    </row>
    <row r="39" spans="2:17" ht="12.75">
      <c r="B39" s="44" t="s">
        <v>207</v>
      </c>
      <c r="C39" s="54" t="s">
        <v>92</v>
      </c>
      <c r="D39" s="54" t="s">
        <v>29</v>
      </c>
      <c r="E39" s="54" t="s">
        <v>29</v>
      </c>
      <c r="F39" s="54" t="s">
        <v>131</v>
      </c>
      <c r="G39" s="54">
        <v>609</v>
      </c>
      <c r="H39" s="54">
        <v>210</v>
      </c>
      <c r="I39" s="44"/>
      <c r="J39" s="56">
        <f>J40+J41</f>
        <v>70.1</v>
      </c>
      <c r="K39" s="54"/>
      <c r="L39" s="56">
        <f>L40+L41</f>
        <v>17</v>
      </c>
      <c r="M39" s="56">
        <f t="shared" si="2"/>
        <v>24.251069900142657</v>
      </c>
      <c r="N39" s="62"/>
      <c r="O39" s="62"/>
      <c r="P39" s="56">
        <f>P40+P41</f>
        <v>34.4</v>
      </c>
      <c r="Q39" s="56">
        <f>P39/J39%</f>
        <v>49.07275320970043</v>
      </c>
    </row>
    <row r="40" spans="2:17" ht="12.75">
      <c r="B40" s="44" t="s">
        <v>58</v>
      </c>
      <c r="C40" s="54" t="s">
        <v>92</v>
      </c>
      <c r="D40" s="54" t="s">
        <v>29</v>
      </c>
      <c r="E40" s="54" t="s">
        <v>29</v>
      </c>
      <c r="F40" s="54" t="s">
        <v>132</v>
      </c>
      <c r="G40" s="54">
        <v>609</v>
      </c>
      <c r="H40" s="54">
        <v>211</v>
      </c>
      <c r="I40" s="44"/>
      <c r="J40" s="54">
        <v>53.8</v>
      </c>
      <c r="K40" s="54"/>
      <c r="L40" s="54">
        <v>12.7</v>
      </c>
      <c r="M40" s="56">
        <f t="shared" si="2"/>
        <v>23.605947955390338</v>
      </c>
      <c r="N40" s="62"/>
      <c r="O40" s="62"/>
      <c r="P40" s="54">
        <v>26.4</v>
      </c>
      <c r="Q40" s="56">
        <f>P40/J40%</f>
        <v>49.07063197026023</v>
      </c>
    </row>
    <row r="41" spans="2:17" ht="12.75">
      <c r="B41" s="44" t="s">
        <v>5</v>
      </c>
      <c r="C41" s="54" t="s">
        <v>92</v>
      </c>
      <c r="D41" s="54" t="s">
        <v>29</v>
      </c>
      <c r="E41" s="54" t="s">
        <v>29</v>
      </c>
      <c r="F41" s="54" t="s">
        <v>132</v>
      </c>
      <c r="G41" s="54">
        <v>609</v>
      </c>
      <c r="H41" s="54">
        <v>213</v>
      </c>
      <c r="I41" s="44"/>
      <c r="J41" s="56">
        <v>16.3</v>
      </c>
      <c r="K41" s="54"/>
      <c r="L41" s="56">
        <v>4.3</v>
      </c>
      <c r="M41" s="56">
        <f t="shared" si="2"/>
        <v>26.380368098159508</v>
      </c>
      <c r="N41" s="62"/>
      <c r="O41" s="62"/>
      <c r="P41" s="56">
        <v>8</v>
      </c>
      <c r="Q41" s="56">
        <f>P41/J41%</f>
        <v>49.079754601226995</v>
      </c>
    </row>
    <row r="42" spans="2:17" ht="12.75">
      <c r="B42" s="44" t="s">
        <v>61</v>
      </c>
      <c r="C42" s="54" t="s">
        <v>92</v>
      </c>
      <c r="D42" s="54" t="s">
        <v>29</v>
      </c>
      <c r="E42" s="54" t="s">
        <v>134</v>
      </c>
      <c r="F42" s="54" t="s">
        <v>153</v>
      </c>
      <c r="G42" s="54" t="s">
        <v>152</v>
      </c>
      <c r="H42" s="54">
        <v>221</v>
      </c>
      <c r="I42" s="44"/>
      <c r="J42" s="56">
        <v>1</v>
      </c>
      <c r="K42" s="54"/>
      <c r="L42" s="56">
        <v>0</v>
      </c>
      <c r="M42" s="56">
        <f t="shared" si="2"/>
        <v>0</v>
      </c>
      <c r="N42" s="62"/>
      <c r="O42" s="62"/>
      <c r="P42" s="56">
        <v>0</v>
      </c>
      <c r="Q42" s="56">
        <f>P42/J42%</f>
        <v>0</v>
      </c>
    </row>
    <row r="43" spans="2:17" ht="12.75" customHeight="1">
      <c r="B43" s="44" t="s">
        <v>143</v>
      </c>
      <c r="C43" s="54" t="s">
        <v>92</v>
      </c>
      <c r="D43" s="54" t="s">
        <v>29</v>
      </c>
      <c r="E43" s="54" t="s">
        <v>29</v>
      </c>
      <c r="F43" s="54" t="s">
        <v>131</v>
      </c>
      <c r="G43" s="54">
        <v>609</v>
      </c>
      <c r="H43" s="54">
        <v>222</v>
      </c>
      <c r="I43" s="44"/>
      <c r="J43" s="56">
        <f>J44+J45</f>
        <v>5</v>
      </c>
      <c r="K43" s="54"/>
      <c r="L43" s="54">
        <v>0.8</v>
      </c>
      <c r="M43" s="56">
        <v>12.7</v>
      </c>
      <c r="N43" s="62"/>
      <c r="O43" s="62"/>
      <c r="P43" s="56">
        <f>P44+P45</f>
        <v>0.5</v>
      </c>
      <c r="Q43" s="56">
        <v>12.7</v>
      </c>
    </row>
    <row r="44" spans="2:17" ht="12.75">
      <c r="B44" s="44" t="s">
        <v>113</v>
      </c>
      <c r="C44" s="54" t="s">
        <v>92</v>
      </c>
      <c r="D44" s="54" t="s">
        <v>94</v>
      </c>
      <c r="E44" s="54" t="s">
        <v>99</v>
      </c>
      <c r="F44" s="54" t="s">
        <v>133</v>
      </c>
      <c r="G44" s="54">
        <v>342</v>
      </c>
      <c r="H44" s="54">
        <v>340</v>
      </c>
      <c r="I44" s="44"/>
      <c r="J44" s="54">
        <v>4</v>
      </c>
      <c r="K44" s="54"/>
      <c r="L44" s="54">
        <v>0.8</v>
      </c>
      <c r="M44" s="56">
        <v>18.6</v>
      </c>
      <c r="N44" s="62"/>
      <c r="O44" s="62"/>
      <c r="P44" s="56">
        <v>0.5</v>
      </c>
      <c r="Q44" s="56">
        <f>P44/J44%</f>
        <v>12.5</v>
      </c>
    </row>
    <row r="45" spans="2:17" ht="12.75">
      <c r="B45" s="44" t="s">
        <v>10</v>
      </c>
      <c r="C45" s="54" t="s">
        <v>92</v>
      </c>
      <c r="D45" s="54" t="s">
        <v>94</v>
      </c>
      <c r="E45" s="54" t="s">
        <v>99</v>
      </c>
      <c r="F45" s="54" t="s">
        <v>133</v>
      </c>
      <c r="G45" s="54">
        <v>342</v>
      </c>
      <c r="H45" s="54">
        <v>290</v>
      </c>
      <c r="I45" s="44"/>
      <c r="J45" s="56">
        <v>1</v>
      </c>
      <c r="K45" s="54"/>
      <c r="L45" s="56">
        <v>0</v>
      </c>
      <c r="M45" s="56">
        <v>0</v>
      </c>
      <c r="N45" s="62"/>
      <c r="O45" s="62"/>
      <c r="P45" s="56">
        <v>0</v>
      </c>
      <c r="Q45" s="56">
        <v>0</v>
      </c>
    </row>
    <row r="46" spans="2:17" ht="12.75">
      <c r="B46" s="47" t="s">
        <v>150</v>
      </c>
      <c r="C46" s="50" t="s">
        <v>92</v>
      </c>
      <c r="D46" s="50" t="s">
        <v>94</v>
      </c>
      <c r="E46" s="50" t="s">
        <v>93</v>
      </c>
      <c r="F46" s="50" t="s">
        <v>95</v>
      </c>
      <c r="G46" s="50" t="s">
        <v>152</v>
      </c>
      <c r="H46" s="50" t="s">
        <v>11</v>
      </c>
      <c r="I46" s="45" t="e">
        <f>SUM(#REF!)</f>
        <v>#REF!</v>
      </c>
      <c r="J46" s="57">
        <f>J47+J52+J54+J55</f>
        <v>1088.2</v>
      </c>
      <c r="K46" s="61" t="e">
        <f>SUM(#REF!)</f>
        <v>#REF!</v>
      </c>
      <c r="L46" s="57">
        <v>4.8</v>
      </c>
      <c r="M46" s="57">
        <v>20</v>
      </c>
      <c r="N46" s="62"/>
      <c r="O46" s="62"/>
      <c r="P46" s="57">
        <f>P47+P52+P54+P55</f>
        <v>15.8</v>
      </c>
      <c r="Q46" s="57">
        <v>20</v>
      </c>
    </row>
    <row r="47" spans="2:17" ht="12.75">
      <c r="B47" s="46" t="s">
        <v>151</v>
      </c>
      <c r="C47" s="54" t="s">
        <v>92</v>
      </c>
      <c r="D47" s="54" t="s">
        <v>94</v>
      </c>
      <c r="E47" s="54" t="s">
        <v>74</v>
      </c>
      <c r="F47" s="54" t="s">
        <v>96</v>
      </c>
      <c r="G47" s="54" t="s">
        <v>152</v>
      </c>
      <c r="H47" s="54" t="s">
        <v>11</v>
      </c>
      <c r="I47" s="44" t="e">
        <f>SUM(#REF!)</f>
        <v>#REF!</v>
      </c>
      <c r="J47" s="56">
        <f>J48+J49+J50+J51</f>
        <v>32.3</v>
      </c>
      <c r="K47" s="67" t="e">
        <f>SUM(#REF!)</f>
        <v>#REF!</v>
      </c>
      <c r="L47" s="56">
        <v>4.8</v>
      </c>
      <c r="M47" s="56">
        <v>20</v>
      </c>
      <c r="N47" s="62"/>
      <c r="O47" s="62"/>
      <c r="P47" s="56">
        <f>P48+P49+P50</f>
        <v>14.8</v>
      </c>
      <c r="Q47" s="56">
        <v>20</v>
      </c>
    </row>
    <row r="48" spans="2:17" ht="12.75">
      <c r="B48" s="44" t="s">
        <v>58</v>
      </c>
      <c r="C48" s="54" t="s">
        <v>92</v>
      </c>
      <c r="D48" s="54" t="s">
        <v>94</v>
      </c>
      <c r="E48" s="54" t="s">
        <v>29</v>
      </c>
      <c r="F48" s="54" t="s">
        <v>132</v>
      </c>
      <c r="G48" s="54" t="s">
        <v>152</v>
      </c>
      <c r="H48" s="54">
        <v>211</v>
      </c>
      <c r="I48" s="44"/>
      <c r="J48" s="54">
        <v>23.1</v>
      </c>
      <c r="K48" s="54"/>
      <c r="L48" s="54">
        <v>12.7</v>
      </c>
      <c r="M48" s="56">
        <f>L48/J48%</f>
        <v>54.97835497835497</v>
      </c>
      <c r="N48" s="62"/>
      <c r="O48" s="62"/>
      <c r="P48" s="54">
        <v>11.4</v>
      </c>
      <c r="Q48" s="56">
        <f>P48/J48%</f>
        <v>49.35064935064935</v>
      </c>
    </row>
    <row r="49" spans="2:17" ht="12.75">
      <c r="B49" s="44" t="s">
        <v>5</v>
      </c>
      <c r="C49" s="54" t="s">
        <v>92</v>
      </c>
      <c r="D49" s="54" t="s">
        <v>94</v>
      </c>
      <c r="E49" s="54" t="s">
        <v>29</v>
      </c>
      <c r="F49" s="54" t="s">
        <v>132</v>
      </c>
      <c r="G49" s="54" t="s">
        <v>152</v>
      </c>
      <c r="H49" s="54">
        <v>213</v>
      </c>
      <c r="I49" s="44"/>
      <c r="J49" s="56">
        <v>6.9</v>
      </c>
      <c r="K49" s="54"/>
      <c r="L49" s="56">
        <v>4.3</v>
      </c>
      <c r="M49" s="56">
        <f>L49/J49%</f>
        <v>62.318840579710134</v>
      </c>
      <c r="N49" s="62"/>
      <c r="O49" s="62"/>
      <c r="P49" s="56">
        <v>3.4</v>
      </c>
      <c r="Q49" s="56">
        <f>P49/J49%</f>
        <v>49.27536231884057</v>
      </c>
    </row>
    <row r="50" spans="2:17" ht="12.75">
      <c r="B50" s="44" t="s">
        <v>61</v>
      </c>
      <c r="C50" s="54" t="s">
        <v>92</v>
      </c>
      <c r="D50" s="54" t="s">
        <v>94</v>
      </c>
      <c r="E50" s="54" t="s">
        <v>134</v>
      </c>
      <c r="F50" s="54" t="s">
        <v>153</v>
      </c>
      <c r="G50" s="54" t="s">
        <v>152</v>
      </c>
      <c r="H50" s="54">
        <v>221</v>
      </c>
      <c r="I50" s="44"/>
      <c r="J50" s="56">
        <v>0.7</v>
      </c>
      <c r="K50" s="54"/>
      <c r="L50" s="56">
        <v>0</v>
      </c>
      <c r="M50" s="56">
        <f>L50/J50%</f>
        <v>0</v>
      </c>
      <c r="N50" s="62"/>
      <c r="O50" s="62"/>
      <c r="P50" s="56">
        <v>0</v>
      </c>
      <c r="Q50" s="56">
        <v>0</v>
      </c>
    </row>
    <row r="51" spans="2:17" ht="12.75">
      <c r="B51" s="44" t="s">
        <v>38</v>
      </c>
      <c r="C51" s="54" t="s">
        <v>92</v>
      </c>
      <c r="D51" s="54" t="s">
        <v>94</v>
      </c>
      <c r="E51" s="54" t="s">
        <v>134</v>
      </c>
      <c r="F51" s="54" t="s">
        <v>137</v>
      </c>
      <c r="G51" s="54" t="s">
        <v>152</v>
      </c>
      <c r="H51" s="54">
        <v>300</v>
      </c>
      <c r="I51" s="44"/>
      <c r="J51" s="56">
        <v>1.6</v>
      </c>
      <c r="K51" s="54"/>
      <c r="L51" s="56"/>
      <c r="M51" s="56"/>
      <c r="N51" s="62"/>
      <c r="O51" s="62"/>
      <c r="P51" s="56">
        <v>0</v>
      </c>
      <c r="Q51" s="56">
        <v>0</v>
      </c>
    </row>
    <row r="52" spans="2:17" ht="12.75">
      <c r="B52" s="44" t="s">
        <v>163</v>
      </c>
      <c r="C52" s="54" t="s">
        <v>92</v>
      </c>
      <c r="D52" s="54" t="s">
        <v>94</v>
      </c>
      <c r="E52" s="54" t="s">
        <v>106</v>
      </c>
      <c r="F52" s="54" t="s">
        <v>164</v>
      </c>
      <c r="G52" s="54" t="s">
        <v>152</v>
      </c>
      <c r="H52" s="54" t="s">
        <v>11</v>
      </c>
      <c r="I52" s="44"/>
      <c r="J52" s="56">
        <v>1055.9</v>
      </c>
      <c r="K52" s="54"/>
      <c r="L52" s="56"/>
      <c r="M52" s="56"/>
      <c r="N52" s="62"/>
      <c r="O52" s="62"/>
      <c r="P52" s="56">
        <v>0</v>
      </c>
      <c r="Q52" s="56">
        <v>0</v>
      </c>
    </row>
    <row r="53" spans="2:17" ht="22.5">
      <c r="B53" s="58" t="s">
        <v>204</v>
      </c>
      <c r="C53" s="54"/>
      <c r="D53" s="54" t="s">
        <v>94</v>
      </c>
      <c r="E53" s="54" t="s">
        <v>106</v>
      </c>
      <c r="F53" s="54" t="s">
        <v>164</v>
      </c>
      <c r="G53" s="54" t="s">
        <v>152</v>
      </c>
      <c r="H53" s="54" t="s">
        <v>11</v>
      </c>
      <c r="I53" s="44"/>
      <c r="J53" s="56">
        <v>1055.9</v>
      </c>
      <c r="K53" s="54"/>
      <c r="L53" s="56"/>
      <c r="M53" s="56"/>
      <c r="N53" s="62"/>
      <c r="O53" s="62"/>
      <c r="P53" s="56">
        <v>0</v>
      </c>
      <c r="Q53" s="56">
        <v>0</v>
      </c>
    </row>
    <row r="54" spans="2:17" ht="12.75">
      <c r="B54" s="44" t="s">
        <v>165</v>
      </c>
      <c r="C54" s="54" t="s">
        <v>92</v>
      </c>
      <c r="D54" s="54" t="s">
        <v>94</v>
      </c>
      <c r="E54" s="54">
        <v>12</v>
      </c>
      <c r="F54" s="54" t="s">
        <v>166</v>
      </c>
      <c r="G54" s="54" t="s">
        <v>152</v>
      </c>
      <c r="H54" s="54" t="s">
        <v>11</v>
      </c>
      <c r="I54" s="44"/>
      <c r="J54" s="56">
        <v>0</v>
      </c>
      <c r="K54" s="54"/>
      <c r="L54" s="56"/>
      <c r="M54" s="56"/>
      <c r="N54" s="62"/>
      <c r="O54" s="62"/>
      <c r="P54" s="56">
        <v>0</v>
      </c>
      <c r="Q54" s="56">
        <v>0</v>
      </c>
    </row>
    <row r="55" spans="2:17" ht="12.75">
      <c r="B55" s="45" t="s">
        <v>205</v>
      </c>
      <c r="C55" s="50" t="s">
        <v>92</v>
      </c>
      <c r="D55" s="50" t="s">
        <v>94</v>
      </c>
      <c r="E55" s="50">
        <v>11</v>
      </c>
      <c r="F55" s="50">
        <v>2510600</v>
      </c>
      <c r="G55" s="50" t="s">
        <v>206</v>
      </c>
      <c r="H55" s="50">
        <v>251</v>
      </c>
      <c r="I55" s="45"/>
      <c r="J55" s="57">
        <v>0</v>
      </c>
      <c r="K55" s="50"/>
      <c r="L55" s="57"/>
      <c r="M55" s="57"/>
      <c r="N55" s="64"/>
      <c r="O55" s="64"/>
      <c r="P55" s="57">
        <v>1</v>
      </c>
      <c r="Q55" s="57">
        <v>0</v>
      </c>
    </row>
    <row r="56" spans="2:17" ht="12.75">
      <c r="B56" s="47" t="s">
        <v>100</v>
      </c>
      <c r="C56" s="50" t="s">
        <v>92</v>
      </c>
      <c r="D56" s="50" t="s">
        <v>101</v>
      </c>
      <c r="E56" s="50" t="s">
        <v>93</v>
      </c>
      <c r="F56" s="50" t="s">
        <v>95</v>
      </c>
      <c r="G56" s="50" t="s">
        <v>11</v>
      </c>
      <c r="H56" s="50" t="s">
        <v>11</v>
      </c>
      <c r="I56" s="45" t="e">
        <f>SUM(I57)</f>
        <v>#REF!</v>
      </c>
      <c r="J56" s="57">
        <f>J57+J61+J70+J79+J89+J98</f>
        <v>3526.2</v>
      </c>
      <c r="K56" s="61" t="e">
        <f>SUM(K57)</f>
        <v>#REF!</v>
      </c>
      <c r="L56" s="57" t="e">
        <f>SUM(L57)</f>
        <v>#REF!</v>
      </c>
      <c r="M56" s="57" t="e">
        <f>L56/J56%</f>
        <v>#REF!</v>
      </c>
      <c r="N56" s="62"/>
      <c r="O56" s="62"/>
      <c r="P56" s="57">
        <f>SUM(P57+P61+P70+P79+P89+P98)</f>
        <v>1605.3999999999999</v>
      </c>
      <c r="Q56" s="57">
        <f aca="true" t="shared" si="3" ref="Q56:Q64">P56/J56%</f>
        <v>45.5277635982077</v>
      </c>
    </row>
    <row r="57" spans="2:17" ht="12.75">
      <c r="B57" s="47" t="s">
        <v>175</v>
      </c>
      <c r="C57" s="50" t="s">
        <v>92</v>
      </c>
      <c r="D57" s="50" t="s">
        <v>101</v>
      </c>
      <c r="E57" s="50" t="s">
        <v>74</v>
      </c>
      <c r="F57" s="50" t="s">
        <v>95</v>
      </c>
      <c r="G57" s="50" t="s">
        <v>11</v>
      </c>
      <c r="H57" s="50" t="s">
        <v>11</v>
      </c>
      <c r="I57" s="45" t="e">
        <f>SUM(I61+I70+I79+I89+I98+#REF!)</f>
        <v>#REF!</v>
      </c>
      <c r="J57" s="50">
        <f>J58</f>
        <v>497</v>
      </c>
      <c r="K57" s="50" t="e">
        <f>SUM(K61+K70+K79+K89+K98+#REF!)</f>
        <v>#REF!</v>
      </c>
      <c r="L57" s="57" t="e">
        <f>SUM(L61+L70+L79+L89+L98)</f>
        <v>#REF!</v>
      </c>
      <c r="M57" s="57" t="e">
        <f>L57/J57%</f>
        <v>#REF!</v>
      </c>
      <c r="N57" s="62"/>
      <c r="O57" s="62"/>
      <c r="P57" s="57">
        <f>P58</f>
        <v>169.4</v>
      </c>
      <c r="Q57" s="57">
        <f t="shared" si="3"/>
        <v>34.08450704225353</v>
      </c>
    </row>
    <row r="58" spans="2:17" ht="12.75">
      <c r="B58" s="44" t="s">
        <v>145</v>
      </c>
      <c r="C58" s="54" t="s">
        <v>92</v>
      </c>
      <c r="D58" s="54" t="s">
        <v>101</v>
      </c>
      <c r="E58" s="54" t="s">
        <v>74</v>
      </c>
      <c r="F58" s="54">
        <v>4400000</v>
      </c>
      <c r="G58" s="54">
        <v>327</v>
      </c>
      <c r="H58" s="54">
        <v>210</v>
      </c>
      <c r="I58" s="44"/>
      <c r="J58" s="54">
        <f>J59+J60</f>
        <v>497</v>
      </c>
      <c r="K58" s="54"/>
      <c r="L58" s="56"/>
      <c r="M58" s="56"/>
      <c r="N58" s="71"/>
      <c r="O58" s="71"/>
      <c r="P58" s="56">
        <f>P59+P60</f>
        <v>169.4</v>
      </c>
      <c r="Q58" s="56">
        <f t="shared" si="3"/>
        <v>34.08450704225353</v>
      </c>
    </row>
    <row r="59" spans="2:17" ht="12.75">
      <c r="B59" s="44" t="s">
        <v>58</v>
      </c>
      <c r="C59" s="54" t="s">
        <v>92</v>
      </c>
      <c r="D59" s="54" t="s">
        <v>101</v>
      </c>
      <c r="E59" s="54" t="s">
        <v>74</v>
      </c>
      <c r="F59" s="54">
        <v>4400000</v>
      </c>
      <c r="G59" s="54">
        <v>327</v>
      </c>
      <c r="H59" s="54">
        <v>211</v>
      </c>
      <c r="I59" s="44"/>
      <c r="J59" s="54">
        <v>381.7</v>
      </c>
      <c r="K59" s="54"/>
      <c r="L59" s="56"/>
      <c r="M59" s="56"/>
      <c r="N59" s="71"/>
      <c r="O59" s="71"/>
      <c r="P59" s="56">
        <v>129</v>
      </c>
      <c r="Q59" s="56">
        <f t="shared" si="3"/>
        <v>33.796175006549646</v>
      </c>
    </row>
    <row r="60" spans="2:17" ht="12.75">
      <c r="B60" s="44" t="s">
        <v>5</v>
      </c>
      <c r="C60" s="54" t="s">
        <v>92</v>
      </c>
      <c r="D60" s="54" t="s">
        <v>101</v>
      </c>
      <c r="E60" s="54" t="s">
        <v>74</v>
      </c>
      <c r="F60" s="54">
        <v>4400000</v>
      </c>
      <c r="G60" s="54">
        <v>327</v>
      </c>
      <c r="H60" s="54">
        <v>213</v>
      </c>
      <c r="I60" s="44"/>
      <c r="J60" s="54">
        <v>115.3</v>
      </c>
      <c r="K60" s="54"/>
      <c r="L60" s="56"/>
      <c r="M60" s="56"/>
      <c r="N60" s="71"/>
      <c r="O60" s="71"/>
      <c r="P60" s="56">
        <v>40.4</v>
      </c>
      <c r="Q60" s="56">
        <f t="shared" si="3"/>
        <v>35.039028620988724</v>
      </c>
    </row>
    <row r="61" spans="2:17" ht="12.75">
      <c r="B61" s="47" t="s">
        <v>146</v>
      </c>
      <c r="C61" s="50" t="s">
        <v>92</v>
      </c>
      <c r="D61" s="50" t="s">
        <v>101</v>
      </c>
      <c r="E61" s="50" t="s">
        <v>74</v>
      </c>
      <c r="F61" s="50">
        <v>4400000</v>
      </c>
      <c r="G61" s="50">
        <v>327</v>
      </c>
      <c r="H61" s="50" t="s">
        <v>11</v>
      </c>
      <c r="I61" s="45" t="e">
        <f>SUM(I62+#REF!+#REF!+I67)</f>
        <v>#REF!</v>
      </c>
      <c r="J61" s="57">
        <f>SUM(J62+J65+J67)</f>
        <v>1046.8</v>
      </c>
      <c r="K61" s="61" t="e">
        <f>SUM(K62+#REF!+#REF!+K67)</f>
        <v>#REF!</v>
      </c>
      <c r="L61" s="57">
        <v>126.6</v>
      </c>
      <c r="M61" s="57">
        <f>L61/J61%</f>
        <v>12.094000764233854</v>
      </c>
      <c r="N61" s="62"/>
      <c r="O61" s="62"/>
      <c r="P61" s="57">
        <f>P62+P66+P67</f>
        <v>456.29999999999995</v>
      </c>
      <c r="Q61" s="57">
        <f t="shared" si="3"/>
        <v>43.589988536492164</v>
      </c>
    </row>
    <row r="62" spans="2:17" ht="12.75">
      <c r="B62" s="44" t="s">
        <v>145</v>
      </c>
      <c r="C62" s="54" t="s">
        <v>92</v>
      </c>
      <c r="D62" s="54" t="s">
        <v>101</v>
      </c>
      <c r="E62" s="54" t="s">
        <v>74</v>
      </c>
      <c r="F62" s="54">
        <v>4400000</v>
      </c>
      <c r="G62" s="54">
        <v>327</v>
      </c>
      <c r="H62" s="54">
        <v>210</v>
      </c>
      <c r="I62" s="44" t="e">
        <f>SUM(I63+#REF!+I64)</f>
        <v>#REF!</v>
      </c>
      <c r="J62" s="56">
        <f>SUM(J63+J64)</f>
        <v>1046.8</v>
      </c>
      <c r="K62" s="67" t="e">
        <f>SUM(K63+#REF!+K64)</f>
        <v>#REF!</v>
      </c>
      <c r="L62" s="56" t="e">
        <f>L63+#REF!+L64</f>
        <v>#REF!</v>
      </c>
      <c r="M62" s="56" t="e">
        <f>L62/J62%</f>
        <v>#REF!</v>
      </c>
      <c r="N62" s="62"/>
      <c r="O62" s="62"/>
      <c r="P62" s="56">
        <f>P63+P64</f>
        <v>456.29999999999995</v>
      </c>
      <c r="Q62" s="56">
        <f t="shared" si="3"/>
        <v>43.589988536492164</v>
      </c>
    </row>
    <row r="63" spans="2:17" ht="12.75">
      <c r="B63" s="44" t="s">
        <v>58</v>
      </c>
      <c r="C63" s="54" t="s">
        <v>92</v>
      </c>
      <c r="D63" s="54" t="s">
        <v>101</v>
      </c>
      <c r="E63" s="54" t="s">
        <v>74</v>
      </c>
      <c r="F63" s="54">
        <v>4400000</v>
      </c>
      <c r="G63" s="54">
        <v>327</v>
      </c>
      <c r="H63" s="54">
        <v>211</v>
      </c>
      <c r="I63" s="44">
        <v>251460</v>
      </c>
      <c r="J63" s="56">
        <v>804</v>
      </c>
      <c r="K63" s="54">
        <v>50292</v>
      </c>
      <c r="L63" s="54">
        <v>90.7</v>
      </c>
      <c r="M63" s="56">
        <f>L63/J63%</f>
        <v>11.281094527363186</v>
      </c>
      <c r="N63" s="62"/>
      <c r="O63" s="62"/>
      <c r="P63" s="54">
        <v>308.2</v>
      </c>
      <c r="Q63" s="56">
        <f t="shared" si="3"/>
        <v>38.333333333333336</v>
      </c>
    </row>
    <row r="64" spans="2:17" ht="12.75">
      <c r="B64" s="44" t="s">
        <v>5</v>
      </c>
      <c r="C64" s="54" t="s">
        <v>92</v>
      </c>
      <c r="D64" s="54" t="s">
        <v>101</v>
      </c>
      <c r="E64" s="54" t="s">
        <v>74</v>
      </c>
      <c r="F64" s="54">
        <v>4400000</v>
      </c>
      <c r="G64" s="54">
        <v>327</v>
      </c>
      <c r="H64" s="54">
        <v>213</v>
      </c>
      <c r="I64" s="44">
        <v>65883</v>
      </c>
      <c r="J64" s="56">
        <v>242.8</v>
      </c>
      <c r="K64" s="67">
        <v>13176</v>
      </c>
      <c r="L64" s="56">
        <v>35.9</v>
      </c>
      <c r="M64" s="56">
        <f>L64/J64%</f>
        <v>14.785831960461286</v>
      </c>
      <c r="N64" s="62"/>
      <c r="O64" s="62"/>
      <c r="P64" s="56">
        <v>148.1</v>
      </c>
      <c r="Q64" s="56">
        <f t="shared" si="3"/>
        <v>60.99670510708402</v>
      </c>
    </row>
    <row r="65" spans="2:17" ht="12.75">
      <c r="B65" s="44" t="s">
        <v>35</v>
      </c>
      <c r="C65" s="54" t="s">
        <v>92</v>
      </c>
      <c r="D65" s="54" t="s">
        <v>101</v>
      </c>
      <c r="E65" s="54" t="s">
        <v>74</v>
      </c>
      <c r="F65" s="54">
        <v>4400000</v>
      </c>
      <c r="G65" s="54">
        <v>327</v>
      </c>
      <c r="H65" s="54">
        <v>225</v>
      </c>
      <c r="I65" s="44"/>
      <c r="J65" s="56">
        <v>0</v>
      </c>
      <c r="K65" s="54"/>
      <c r="L65" s="54"/>
      <c r="M65" s="50"/>
      <c r="N65" s="62"/>
      <c r="O65" s="62"/>
      <c r="P65" s="56">
        <v>0</v>
      </c>
      <c r="Q65" s="56">
        <v>0</v>
      </c>
    </row>
    <row r="66" spans="2:17" ht="12.75">
      <c r="B66" s="44" t="s">
        <v>6</v>
      </c>
      <c r="C66" s="54" t="s">
        <v>92</v>
      </c>
      <c r="D66" s="54" t="s">
        <v>101</v>
      </c>
      <c r="E66" s="54" t="s">
        <v>74</v>
      </c>
      <c r="F66" s="54">
        <v>4400000</v>
      </c>
      <c r="G66" s="54">
        <v>327</v>
      </c>
      <c r="H66" s="54">
        <v>226</v>
      </c>
      <c r="I66" s="44"/>
      <c r="J66" s="56">
        <v>0</v>
      </c>
      <c r="K66" s="54"/>
      <c r="L66" s="54"/>
      <c r="M66" s="50"/>
      <c r="N66" s="62"/>
      <c r="O66" s="62"/>
      <c r="P66" s="56">
        <v>0</v>
      </c>
      <c r="Q66" s="56">
        <v>0</v>
      </c>
    </row>
    <row r="67" spans="2:17" ht="12.75">
      <c r="B67" s="44" t="s">
        <v>38</v>
      </c>
      <c r="C67" s="54" t="s">
        <v>92</v>
      </c>
      <c r="D67" s="54" t="s">
        <v>101</v>
      </c>
      <c r="E67" s="54" t="s">
        <v>74</v>
      </c>
      <c r="F67" s="54">
        <v>4400000</v>
      </c>
      <c r="G67" s="54">
        <v>327</v>
      </c>
      <c r="H67" s="54">
        <v>300</v>
      </c>
      <c r="I67" s="44" t="e">
        <f>SUM(I68+I69)</f>
        <v>#REF!</v>
      </c>
      <c r="J67" s="56">
        <f>J68+J69</f>
        <v>0</v>
      </c>
      <c r="K67" s="54" t="e">
        <f>SUM(K68+K69)</f>
        <v>#REF!</v>
      </c>
      <c r="L67" s="56">
        <v>0</v>
      </c>
      <c r="M67" s="56" t="e">
        <f>L67/J67%</f>
        <v>#DIV/0!</v>
      </c>
      <c r="N67" s="62"/>
      <c r="O67" s="62"/>
      <c r="P67" s="56">
        <v>0</v>
      </c>
      <c r="Q67" s="56">
        <v>0</v>
      </c>
    </row>
    <row r="68" spans="2:17" ht="12.75">
      <c r="B68" s="44" t="s">
        <v>39</v>
      </c>
      <c r="C68" s="54" t="s">
        <v>92</v>
      </c>
      <c r="D68" s="54" t="s">
        <v>101</v>
      </c>
      <c r="E68" s="54" t="s">
        <v>74</v>
      </c>
      <c r="F68" s="54">
        <v>4400000</v>
      </c>
      <c r="G68" s="54">
        <v>327</v>
      </c>
      <c r="H68" s="54">
        <v>310</v>
      </c>
      <c r="I68" s="44"/>
      <c r="J68" s="54"/>
      <c r="K68" s="54"/>
      <c r="L68" s="54"/>
      <c r="M68" s="50"/>
      <c r="N68" s="62"/>
      <c r="O68" s="62"/>
      <c r="P68" s="54"/>
      <c r="Q68" s="50"/>
    </row>
    <row r="69" spans="2:17" ht="12.75">
      <c r="B69" s="44" t="s">
        <v>147</v>
      </c>
      <c r="C69" s="54" t="s">
        <v>92</v>
      </c>
      <c r="D69" s="54" t="s">
        <v>101</v>
      </c>
      <c r="E69" s="54" t="s">
        <v>74</v>
      </c>
      <c r="F69" s="54">
        <v>4400000</v>
      </c>
      <c r="G69" s="54">
        <v>327</v>
      </c>
      <c r="H69" s="54">
        <v>340</v>
      </c>
      <c r="I69" s="44" t="e">
        <f>SUM(#REF!)</f>
        <v>#REF!</v>
      </c>
      <c r="J69" s="56">
        <v>0</v>
      </c>
      <c r="K69" s="54" t="e">
        <f>SUM(#REF!)</f>
        <v>#REF!</v>
      </c>
      <c r="L69" s="56">
        <v>0</v>
      </c>
      <c r="M69" s="56" t="e">
        <f>L69/J69%</f>
        <v>#DIV/0!</v>
      </c>
      <c r="N69" s="62"/>
      <c r="O69" s="62"/>
      <c r="P69" s="56">
        <v>0</v>
      </c>
      <c r="Q69" s="56">
        <v>0</v>
      </c>
    </row>
    <row r="70" spans="2:17" ht="12.75">
      <c r="B70" s="47" t="s">
        <v>102</v>
      </c>
      <c r="C70" s="50" t="s">
        <v>92</v>
      </c>
      <c r="D70" s="50" t="s">
        <v>101</v>
      </c>
      <c r="E70" s="50" t="s">
        <v>74</v>
      </c>
      <c r="F70" s="50">
        <v>4400000</v>
      </c>
      <c r="G70" s="50">
        <v>327</v>
      </c>
      <c r="H70" s="50" t="s">
        <v>11</v>
      </c>
      <c r="I70" s="45" t="e">
        <f>SUM(I71+#REF!+#REF!+I76)</f>
        <v>#REF!</v>
      </c>
      <c r="J70" s="57">
        <f>SUM(J71+J74+J76)</f>
        <v>401</v>
      </c>
      <c r="K70" s="61" t="e">
        <f>SUM(K71+#REF!+#REF!+K76)</f>
        <v>#REF!</v>
      </c>
      <c r="L70" s="57" t="e">
        <f>SUM(L72+#REF!+L73)</f>
        <v>#REF!</v>
      </c>
      <c r="M70" s="57" t="e">
        <f>L70/J70%</f>
        <v>#REF!</v>
      </c>
      <c r="N70" s="62"/>
      <c r="O70" s="62"/>
      <c r="P70" s="57">
        <f>SUM(P71+P76)</f>
        <v>147.8</v>
      </c>
      <c r="Q70" s="57">
        <f>P70/J70%</f>
        <v>36.857855361596016</v>
      </c>
    </row>
    <row r="71" spans="2:17" ht="12.75">
      <c r="B71" s="44" t="s">
        <v>145</v>
      </c>
      <c r="C71" s="54" t="s">
        <v>92</v>
      </c>
      <c r="D71" s="54" t="s">
        <v>101</v>
      </c>
      <c r="E71" s="54" t="s">
        <v>74</v>
      </c>
      <c r="F71" s="54">
        <v>4400000</v>
      </c>
      <c r="G71" s="54">
        <v>327</v>
      </c>
      <c r="H71" s="54">
        <v>210</v>
      </c>
      <c r="I71" s="44" t="e">
        <f>SUM(I72+#REF!+I73)</f>
        <v>#REF!</v>
      </c>
      <c r="J71" s="56">
        <f>SUM(J72+J73)</f>
        <v>401</v>
      </c>
      <c r="K71" s="67" t="e">
        <f>SUM(K72+#REF!+K73)</f>
        <v>#REF!</v>
      </c>
      <c r="L71" s="56" t="e">
        <f>SUM(L72+#REF!+L73)</f>
        <v>#REF!</v>
      </c>
      <c r="M71" s="56" t="e">
        <f>L71/J71%</f>
        <v>#REF!</v>
      </c>
      <c r="N71" s="62"/>
      <c r="O71" s="62"/>
      <c r="P71" s="56">
        <f>SUM(P72+P73)</f>
        <v>147.8</v>
      </c>
      <c r="Q71" s="56">
        <f>P71/J71%</f>
        <v>36.857855361596016</v>
      </c>
    </row>
    <row r="72" spans="2:17" ht="12.75">
      <c r="B72" s="44" t="s">
        <v>58</v>
      </c>
      <c r="C72" s="54" t="s">
        <v>92</v>
      </c>
      <c r="D72" s="54" t="s">
        <v>101</v>
      </c>
      <c r="E72" s="54" t="s">
        <v>74</v>
      </c>
      <c r="F72" s="54">
        <v>4400000</v>
      </c>
      <c r="G72" s="54">
        <v>327</v>
      </c>
      <c r="H72" s="54">
        <v>211</v>
      </c>
      <c r="I72" s="44">
        <v>58842</v>
      </c>
      <c r="J72" s="54">
        <v>308</v>
      </c>
      <c r="K72" s="54">
        <v>11768</v>
      </c>
      <c r="L72" s="54">
        <v>28.9</v>
      </c>
      <c r="M72" s="56">
        <f>L72/J72%</f>
        <v>9.383116883116882</v>
      </c>
      <c r="N72" s="62"/>
      <c r="O72" s="62"/>
      <c r="P72" s="54">
        <v>98.2</v>
      </c>
      <c r="Q72" s="56">
        <f>P72/J72%</f>
        <v>31.883116883116884</v>
      </c>
    </row>
    <row r="73" spans="2:17" ht="12.75">
      <c r="B73" s="44" t="s">
        <v>5</v>
      </c>
      <c r="C73" s="54" t="s">
        <v>92</v>
      </c>
      <c r="D73" s="54" t="s">
        <v>101</v>
      </c>
      <c r="E73" s="54" t="s">
        <v>74</v>
      </c>
      <c r="F73" s="54">
        <v>4400000</v>
      </c>
      <c r="G73" s="54">
        <v>327</v>
      </c>
      <c r="H73" s="54">
        <v>213</v>
      </c>
      <c r="I73" s="44">
        <v>15417</v>
      </c>
      <c r="J73" s="56">
        <v>93</v>
      </c>
      <c r="K73" s="67">
        <v>3083</v>
      </c>
      <c r="L73" s="56">
        <v>11.9</v>
      </c>
      <c r="M73" s="56">
        <f>L73/J73%</f>
        <v>12.795698924731182</v>
      </c>
      <c r="N73" s="62"/>
      <c r="O73" s="62"/>
      <c r="P73" s="56">
        <v>49.6</v>
      </c>
      <c r="Q73" s="56">
        <f>P73/J73%</f>
        <v>53.33333333333333</v>
      </c>
    </row>
    <row r="74" spans="2:17" ht="12.75">
      <c r="B74" s="44" t="s">
        <v>35</v>
      </c>
      <c r="C74" s="54" t="s">
        <v>92</v>
      </c>
      <c r="D74" s="54" t="s">
        <v>101</v>
      </c>
      <c r="E74" s="54" t="s">
        <v>74</v>
      </c>
      <c r="F74" s="54">
        <v>4400000</v>
      </c>
      <c r="G74" s="54">
        <v>327</v>
      </c>
      <c r="H74" s="54">
        <v>225</v>
      </c>
      <c r="I74" s="44"/>
      <c r="J74" s="56">
        <v>0</v>
      </c>
      <c r="K74" s="54"/>
      <c r="L74" s="54"/>
      <c r="M74" s="50"/>
      <c r="N74" s="62"/>
      <c r="O74" s="62"/>
      <c r="P74" s="56">
        <v>0</v>
      </c>
      <c r="Q74" s="56">
        <v>0</v>
      </c>
    </row>
    <row r="75" spans="2:17" ht="12.75">
      <c r="B75" s="44" t="s">
        <v>6</v>
      </c>
      <c r="C75" s="54" t="s">
        <v>92</v>
      </c>
      <c r="D75" s="54" t="s">
        <v>101</v>
      </c>
      <c r="E75" s="54" t="s">
        <v>74</v>
      </c>
      <c r="F75" s="54">
        <v>4400000</v>
      </c>
      <c r="G75" s="54">
        <v>327</v>
      </c>
      <c r="H75" s="54">
        <v>226</v>
      </c>
      <c r="I75" s="44"/>
      <c r="J75" s="54"/>
      <c r="K75" s="54"/>
      <c r="L75" s="54"/>
      <c r="M75" s="50"/>
      <c r="N75" s="62"/>
      <c r="O75" s="62"/>
      <c r="P75" s="54"/>
      <c r="Q75" s="50"/>
    </row>
    <row r="76" spans="2:17" ht="12.75">
      <c r="B76" s="44" t="s">
        <v>38</v>
      </c>
      <c r="C76" s="54" t="s">
        <v>92</v>
      </c>
      <c r="D76" s="54" t="s">
        <v>101</v>
      </c>
      <c r="E76" s="54" t="s">
        <v>74</v>
      </c>
      <c r="F76" s="54">
        <v>4400000</v>
      </c>
      <c r="G76" s="54">
        <v>327</v>
      </c>
      <c r="H76" s="54">
        <v>300</v>
      </c>
      <c r="I76" s="44" t="e">
        <f>SUM(I77+I78)</f>
        <v>#REF!</v>
      </c>
      <c r="J76" s="56">
        <f>J77+J78</f>
        <v>0</v>
      </c>
      <c r="K76" s="54" t="e">
        <f>SUM(K77+K78)</f>
        <v>#REF!</v>
      </c>
      <c r="L76" s="56">
        <v>0</v>
      </c>
      <c r="M76" s="56">
        <v>0</v>
      </c>
      <c r="N76" s="62"/>
      <c r="O76" s="62"/>
      <c r="P76" s="56">
        <v>0</v>
      </c>
      <c r="Q76" s="56">
        <v>0</v>
      </c>
    </row>
    <row r="77" spans="2:17" ht="12.75">
      <c r="B77" s="44" t="s">
        <v>39</v>
      </c>
      <c r="C77" s="54" t="s">
        <v>92</v>
      </c>
      <c r="D77" s="54" t="s">
        <v>101</v>
      </c>
      <c r="E77" s="54" t="s">
        <v>74</v>
      </c>
      <c r="F77" s="54">
        <v>4400000</v>
      </c>
      <c r="G77" s="54">
        <v>327</v>
      </c>
      <c r="H77" s="54">
        <v>310</v>
      </c>
      <c r="I77" s="44"/>
      <c r="J77" s="54"/>
      <c r="K77" s="54"/>
      <c r="L77" s="54"/>
      <c r="M77" s="50"/>
      <c r="N77" s="62"/>
      <c r="O77" s="62"/>
      <c r="P77" s="54"/>
      <c r="Q77" s="50"/>
    </row>
    <row r="78" spans="2:17" ht="12.75">
      <c r="B78" s="44" t="s">
        <v>147</v>
      </c>
      <c r="C78" s="54" t="s">
        <v>92</v>
      </c>
      <c r="D78" s="54" t="s">
        <v>101</v>
      </c>
      <c r="E78" s="54" t="s">
        <v>74</v>
      </c>
      <c r="F78" s="54">
        <v>4400000</v>
      </c>
      <c r="G78" s="54">
        <v>327</v>
      </c>
      <c r="H78" s="54">
        <v>340</v>
      </c>
      <c r="I78" s="44" t="e">
        <f>SUM(#REF!)</f>
        <v>#REF!</v>
      </c>
      <c r="J78" s="56">
        <v>0</v>
      </c>
      <c r="K78" s="54" t="e">
        <f>SUM(#REF!)</f>
        <v>#REF!</v>
      </c>
      <c r="L78" s="56">
        <v>0</v>
      </c>
      <c r="M78" s="56">
        <v>0</v>
      </c>
      <c r="N78" s="62"/>
      <c r="O78" s="62"/>
      <c r="P78" s="56">
        <v>0</v>
      </c>
      <c r="Q78" s="56">
        <v>0</v>
      </c>
    </row>
    <row r="79" spans="2:17" ht="12.75">
      <c r="B79" s="47" t="s">
        <v>103</v>
      </c>
      <c r="C79" s="50" t="s">
        <v>92</v>
      </c>
      <c r="D79" s="50" t="s">
        <v>101</v>
      </c>
      <c r="E79" s="50" t="s">
        <v>74</v>
      </c>
      <c r="F79" s="50">
        <v>4400000</v>
      </c>
      <c r="G79" s="50">
        <v>327</v>
      </c>
      <c r="H79" s="50" t="s">
        <v>11</v>
      </c>
      <c r="I79" s="45" t="e">
        <f>SUM(I80+#REF!+#REF!+I85)</f>
        <v>#REF!</v>
      </c>
      <c r="J79" s="57">
        <f>SUM(J80+J83+J85)</f>
        <v>808.4</v>
      </c>
      <c r="K79" s="61" t="e">
        <f>SUM(K80+#REF!+#REF!+K85)</f>
        <v>#REF!</v>
      </c>
      <c r="L79" s="57" t="e">
        <f>SUM(L81+#REF!+L82+L85)</f>
        <v>#REF!</v>
      </c>
      <c r="M79" s="57" t="e">
        <f>L79/J79%</f>
        <v>#REF!</v>
      </c>
      <c r="N79" s="62"/>
      <c r="O79" s="62"/>
      <c r="P79" s="57">
        <f>SUM(P80+P83)</f>
        <v>533.3</v>
      </c>
      <c r="Q79" s="57">
        <f>P79/J79%</f>
        <v>65.96981692231569</v>
      </c>
    </row>
    <row r="80" spans="2:17" ht="12.75">
      <c r="B80" s="44" t="s">
        <v>145</v>
      </c>
      <c r="C80" s="54" t="s">
        <v>92</v>
      </c>
      <c r="D80" s="54" t="s">
        <v>101</v>
      </c>
      <c r="E80" s="54" t="s">
        <v>74</v>
      </c>
      <c r="F80" s="54">
        <v>4400000</v>
      </c>
      <c r="G80" s="54">
        <v>327</v>
      </c>
      <c r="H80" s="54">
        <v>210</v>
      </c>
      <c r="I80" s="44" t="e">
        <f>SUM(I81+#REF!+I82)</f>
        <v>#REF!</v>
      </c>
      <c r="J80" s="56">
        <f>SUM(J81+J82)</f>
        <v>459.5</v>
      </c>
      <c r="K80" s="67" t="e">
        <f>SUM(K81+#REF!+K82)</f>
        <v>#REF!</v>
      </c>
      <c r="L80" s="56" t="e">
        <f>L81+#REF!+L82</f>
        <v>#REF!</v>
      </c>
      <c r="M80" s="56" t="e">
        <f>L80/J80%</f>
        <v>#REF!</v>
      </c>
      <c r="N80" s="62"/>
      <c r="O80" s="62"/>
      <c r="P80" s="56">
        <f>P81+P82</f>
        <v>184.4</v>
      </c>
      <c r="Q80" s="56">
        <f>P80/J80%</f>
        <v>40.13057671381937</v>
      </c>
    </row>
    <row r="81" spans="2:17" ht="12.75">
      <c r="B81" s="44" t="s">
        <v>58</v>
      </c>
      <c r="C81" s="54" t="s">
        <v>92</v>
      </c>
      <c r="D81" s="54" t="s">
        <v>101</v>
      </c>
      <c r="E81" s="54" t="s">
        <v>74</v>
      </c>
      <c r="F81" s="54">
        <v>4400000</v>
      </c>
      <c r="G81" s="54">
        <v>327</v>
      </c>
      <c r="H81" s="54">
        <v>211</v>
      </c>
      <c r="I81" s="44">
        <v>60839</v>
      </c>
      <c r="J81" s="56">
        <v>352.9</v>
      </c>
      <c r="K81" s="54">
        <v>12168</v>
      </c>
      <c r="L81" s="54">
        <v>23.5</v>
      </c>
      <c r="M81" s="56">
        <f>L81/J81%</f>
        <v>6.659110229526778</v>
      </c>
      <c r="N81" s="62"/>
      <c r="O81" s="62"/>
      <c r="P81" s="54">
        <v>123.9</v>
      </c>
      <c r="Q81" s="56">
        <f>P81/J81%</f>
        <v>35.10909606120714</v>
      </c>
    </row>
    <row r="82" spans="2:17" ht="12.75">
      <c r="B82" s="44" t="s">
        <v>5</v>
      </c>
      <c r="C82" s="54" t="s">
        <v>92</v>
      </c>
      <c r="D82" s="54" t="s">
        <v>101</v>
      </c>
      <c r="E82" s="54" t="s">
        <v>74</v>
      </c>
      <c r="F82" s="54">
        <v>4400000</v>
      </c>
      <c r="G82" s="54">
        <v>327</v>
      </c>
      <c r="H82" s="54">
        <v>213</v>
      </c>
      <c r="I82" s="44">
        <v>15940</v>
      </c>
      <c r="J82" s="56">
        <v>106.6</v>
      </c>
      <c r="K82" s="67">
        <f>SUM(K81*26.2%)</f>
        <v>3188.016</v>
      </c>
      <c r="L82" s="56">
        <v>9.6</v>
      </c>
      <c r="M82" s="56">
        <f>L82/J82%</f>
        <v>9.005628517823641</v>
      </c>
      <c r="N82" s="62"/>
      <c r="O82" s="62"/>
      <c r="P82" s="56">
        <v>60.5</v>
      </c>
      <c r="Q82" s="56">
        <f>P82/J82%</f>
        <v>56.75422138836774</v>
      </c>
    </row>
    <row r="83" spans="2:17" ht="12.75">
      <c r="B83" s="44" t="s">
        <v>35</v>
      </c>
      <c r="C83" s="54" t="s">
        <v>92</v>
      </c>
      <c r="D83" s="54" t="s">
        <v>101</v>
      </c>
      <c r="E83" s="54" t="s">
        <v>74</v>
      </c>
      <c r="F83" s="54">
        <v>4400000</v>
      </c>
      <c r="G83" s="54">
        <v>327</v>
      </c>
      <c r="H83" s="54">
        <v>225</v>
      </c>
      <c r="I83" s="44"/>
      <c r="J83" s="56">
        <v>348.9</v>
      </c>
      <c r="K83" s="54"/>
      <c r="L83" s="54"/>
      <c r="M83" s="50"/>
      <c r="N83" s="62"/>
      <c r="O83" s="62"/>
      <c r="P83" s="56">
        <v>348.9</v>
      </c>
      <c r="Q83" s="56">
        <f>P83/J83%</f>
        <v>100</v>
      </c>
    </row>
    <row r="84" spans="2:17" ht="12.75">
      <c r="B84" s="44" t="s">
        <v>6</v>
      </c>
      <c r="C84" s="54" t="s">
        <v>92</v>
      </c>
      <c r="D84" s="54" t="s">
        <v>101</v>
      </c>
      <c r="E84" s="54" t="s">
        <v>74</v>
      </c>
      <c r="F84" s="54">
        <v>4400000</v>
      </c>
      <c r="G84" s="54">
        <v>327</v>
      </c>
      <c r="H84" s="54">
        <v>226</v>
      </c>
      <c r="I84" s="44"/>
      <c r="J84" s="54"/>
      <c r="K84" s="54"/>
      <c r="L84" s="54"/>
      <c r="M84" s="50"/>
      <c r="N84" s="62"/>
      <c r="O84" s="62"/>
      <c r="P84" s="54"/>
      <c r="Q84" s="50"/>
    </row>
    <row r="85" spans="2:17" ht="12.75">
      <c r="B85" s="44" t="s">
        <v>38</v>
      </c>
      <c r="C85" s="54" t="s">
        <v>92</v>
      </c>
      <c r="D85" s="54" t="s">
        <v>101</v>
      </c>
      <c r="E85" s="54" t="s">
        <v>74</v>
      </c>
      <c r="F85" s="54">
        <v>4400000</v>
      </c>
      <c r="G85" s="54">
        <v>327</v>
      </c>
      <c r="H85" s="54">
        <v>300</v>
      </c>
      <c r="I85" s="44" t="e">
        <f>SUM(I86+I87)</f>
        <v>#REF!</v>
      </c>
      <c r="J85" s="56">
        <f>J86+J87</f>
        <v>0</v>
      </c>
      <c r="K85" s="54" t="e">
        <f>SUM(K86+K87)</f>
        <v>#REF!</v>
      </c>
      <c r="L85" s="56">
        <v>0</v>
      </c>
      <c r="M85" s="56">
        <v>0</v>
      </c>
      <c r="N85" s="62"/>
      <c r="O85" s="62"/>
      <c r="P85" s="56">
        <v>0</v>
      </c>
      <c r="Q85" s="56">
        <v>0</v>
      </c>
    </row>
    <row r="86" spans="2:17" ht="12.75">
      <c r="B86" s="44" t="s">
        <v>39</v>
      </c>
      <c r="C86" s="54" t="s">
        <v>92</v>
      </c>
      <c r="D86" s="54" t="s">
        <v>101</v>
      </c>
      <c r="E86" s="54" t="s">
        <v>74</v>
      </c>
      <c r="F86" s="54">
        <v>4400000</v>
      </c>
      <c r="G86" s="54">
        <v>327</v>
      </c>
      <c r="H86" s="54">
        <v>310</v>
      </c>
      <c r="I86" s="44"/>
      <c r="J86" s="54"/>
      <c r="K86" s="54"/>
      <c r="L86" s="54"/>
      <c r="M86" s="50"/>
      <c r="N86" s="62"/>
      <c r="O86" s="62"/>
      <c r="P86" s="54"/>
      <c r="Q86" s="50"/>
    </row>
    <row r="87" spans="2:17" ht="12.75">
      <c r="B87" s="44" t="s">
        <v>147</v>
      </c>
      <c r="C87" s="54" t="s">
        <v>92</v>
      </c>
      <c r="D87" s="54" t="s">
        <v>101</v>
      </c>
      <c r="E87" s="54" t="s">
        <v>74</v>
      </c>
      <c r="F87" s="54">
        <v>4400000</v>
      </c>
      <c r="G87" s="54">
        <v>327</v>
      </c>
      <c r="H87" s="54">
        <v>340</v>
      </c>
      <c r="I87" s="44" t="e">
        <f>SUM(#REF!)</f>
        <v>#REF!</v>
      </c>
      <c r="J87" s="56">
        <v>0</v>
      </c>
      <c r="K87" s="54" t="e">
        <f>SUM(#REF!)</f>
        <v>#REF!</v>
      </c>
      <c r="L87" s="56">
        <v>0</v>
      </c>
      <c r="M87" s="56">
        <v>0</v>
      </c>
      <c r="N87" s="62"/>
      <c r="O87" s="62"/>
      <c r="P87" s="56">
        <v>0</v>
      </c>
      <c r="Q87" s="56">
        <v>0</v>
      </c>
    </row>
    <row r="88" spans="2:17" ht="22.5">
      <c r="B88" s="60" t="s">
        <v>202</v>
      </c>
      <c r="C88" s="54"/>
      <c r="D88" s="50" t="s">
        <v>101</v>
      </c>
      <c r="E88" s="50" t="s">
        <v>74</v>
      </c>
      <c r="F88" s="50">
        <v>8038002</v>
      </c>
      <c r="G88" s="50">
        <v>611</v>
      </c>
      <c r="H88" s="50">
        <v>241</v>
      </c>
      <c r="I88" s="45" t="e">
        <f>SUM(#REF!)</f>
        <v>#REF!</v>
      </c>
      <c r="J88" s="57">
        <f>J57+J61+J70+J79</f>
        <v>2753.2</v>
      </c>
      <c r="K88" s="50" t="e">
        <f>SUM(#REF!)</f>
        <v>#REF!</v>
      </c>
      <c r="L88" s="57">
        <v>0</v>
      </c>
      <c r="M88" s="57">
        <v>0</v>
      </c>
      <c r="N88" s="64"/>
      <c r="O88" s="64"/>
      <c r="P88" s="57">
        <f>P57+P61+P70+P79</f>
        <v>1306.8</v>
      </c>
      <c r="Q88" s="57">
        <f>P88/J88%</f>
        <v>47.464768269649866</v>
      </c>
    </row>
    <row r="89" spans="2:17" ht="12.75">
      <c r="B89" s="47" t="s">
        <v>104</v>
      </c>
      <c r="C89" s="50" t="s">
        <v>92</v>
      </c>
      <c r="D89" s="50" t="s">
        <v>101</v>
      </c>
      <c r="E89" s="50" t="s">
        <v>74</v>
      </c>
      <c r="F89" s="50">
        <v>4420000</v>
      </c>
      <c r="G89" s="50">
        <v>327</v>
      </c>
      <c r="H89" s="50" t="s">
        <v>11</v>
      </c>
      <c r="I89" s="45" t="e">
        <f>SUM(I90+#REF!+#REF!+I95)</f>
        <v>#REF!</v>
      </c>
      <c r="J89" s="57">
        <f>SUM(J90+J93+J95)</f>
        <v>524.3</v>
      </c>
      <c r="K89" s="61" t="e">
        <f>SUM(K90+#REF!+#REF!+K95)</f>
        <v>#REF!</v>
      </c>
      <c r="L89" s="57" t="e">
        <f>SUM(L91+#REF!+L92)</f>
        <v>#REF!</v>
      </c>
      <c r="M89" s="57" t="e">
        <f>L89/J89%</f>
        <v>#REF!</v>
      </c>
      <c r="N89" s="62"/>
      <c r="O89" s="62"/>
      <c r="P89" s="57">
        <f>SUM(P90+P95)</f>
        <v>202.6</v>
      </c>
      <c r="Q89" s="57">
        <f>P89/J89%</f>
        <v>38.64199885561702</v>
      </c>
    </row>
    <row r="90" spans="2:17" ht="12.75">
      <c r="B90" s="44" t="s">
        <v>145</v>
      </c>
      <c r="C90" s="54" t="s">
        <v>92</v>
      </c>
      <c r="D90" s="54" t="s">
        <v>101</v>
      </c>
      <c r="E90" s="54" t="s">
        <v>74</v>
      </c>
      <c r="F90" s="54">
        <v>4420000</v>
      </c>
      <c r="G90" s="54">
        <v>327</v>
      </c>
      <c r="H90" s="54">
        <v>210</v>
      </c>
      <c r="I90" s="44" t="e">
        <f>SUM(I91+#REF!+I92)</f>
        <v>#REF!</v>
      </c>
      <c r="J90" s="56">
        <f>SUM(J91+J92)</f>
        <v>524.3</v>
      </c>
      <c r="K90" s="67" t="e">
        <f>SUM(K91+#REF!+K92)</f>
        <v>#REF!</v>
      </c>
      <c r="L90" s="56" t="e">
        <f>L91+#REF!+L92</f>
        <v>#REF!</v>
      </c>
      <c r="M90" s="56" t="e">
        <f>L90/J90%</f>
        <v>#REF!</v>
      </c>
      <c r="N90" s="62"/>
      <c r="O90" s="62"/>
      <c r="P90" s="56">
        <f>P91+P92</f>
        <v>202.6</v>
      </c>
      <c r="Q90" s="56">
        <f>P90/J90%</f>
        <v>38.64199885561702</v>
      </c>
    </row>
    <row r="91" spans="2:17" ht="12.75">
      <c r="B91" s="44" t="s">
        <v>58</v>
      </c>
      <c r="C91" s="54" t="s">
        <v>92</v>
      </c>
      <c r="D91" s="54" t="s">
        <v>101</v>
      </c>
      <c r="E91" s="54" t="s">
        <v>74</v>
      </c>
      <c r="F91" s="54">
        <v>4420000</v>
      </c>
      <c r="G91" s="54">
        <v>327</v>
      </c>
      <c r="H91" s="54">
        <v>211</v>
      </c>
      <c r="I91" s="44">
        <v>91159</v>
      </c>
      <c r="J91" s="56">
        <v>402.7</v>
      </c>
      <c r="K91" s="54">
        <v>18232</v>
      </c>
      <c r="L91" s="54">
        <v>31.5</v>
      </c>
      <c r="M91" s="56">
        <f>L91/J91%</f>
        <v>7.8222001489942885</v>
      </c>
      <c r="N91" s="62"/>
      <c r="O91" s="62"/>
      <c r="P91" s="54">
        <v>136.7</v>
      </c>
      <c r="Q91" s="56">
        <f>P91/J91%</f>
        <v>33.94586540849267</v>
      </c>
    </row>
    <row r="92" spans="2:17" ht="12.75">
      <c r="B92" s="44" t="s">
        <v>5</v>
      </c>
      <c r="C92" s="54" t="s">
        <v>92</v>
      </c>
      <c r="D92" s="54" t="s">
        <v>101</v>
      </c>
      <c r="E92" s="54" t="s">
        <v>74</v>
      </c>
      <c r="F92" s="54">
        <v>4420000</v>
      </c>
      <c r="G92" s="54">
        <v>327</v>
      </c>
      <c r="H92" s="54">
        <v>213</v>
      </c>
      <c r="I92" s="44">
        <v>23884</v>
      </c>
      <c r="J92" s="56">
        <v>121.6</v>
      </c>
      <c r="K92" s="67">
        <f>SUM(K91*26.2%)</f>
        <v>4776.784000000001</v>
      </c>
      <c r="L92" s="56">
        <v>12.9</v>
      </c>
      <c r="M92" s="56">
        <f>L92/J92%</f>
        <v>10.608552631578949</v>
      </c>
      <c r="N92" s="62"/>
      <c r="O92" s="62"/>
      <c r="P92" s="56">
        <v>65.9</v>
      </c>
      <c r="Q92" s="56">
        <f>P92/J92%</f>
        <v>54.194078947368425</v>
      </c>
    </row>
    <row r="93" spans="2:17" ht="12.75">
      <c r="B93" s="44" t="s">
        <v>35</v>
      </c>
      <c r="C93" s="54" t="s">
        <v>92</v>
      </c>
      <c r="D93" s="54" t="s">
        <v>101</v>
      </c>
      <c r="E93" s="54" t="s">
        <v>74</v>
      </c>
      <c r="F93" s="54">
        <v>4420000</v>
      </c>
      <c r="G93" s="54">
        <v>327</v>
      </c>
      <c r="H93" s="54">
        <v>225</v>
      </c>
      <c r="I93" s="44"/>
      <c r="J93" s="56">
        <v>0</v>
      </c>
      <c r="K93" s="54"/>
      <c r="L93" s="54"/>
      <c r="M93" s="50"/>
      <c r="N93" s="62"/>
      <c r="O93" s="62"/>
      <c r="P93" s="56">
        <v>0</v>
      </c>
      <c r="Q93" s="56">
        <v>0</v>
      </c>
    </row>
    <row r="94" spans="2:17" ht="12.75">
      <c r="B94" s="44" t="s">
        <v>6</v>
      </c>
      <c r="C94" s="54" t="s">
        <v>92</v>
      </c>
      <c r="D94" s="54" t="s">
        <v>101</v>
      </c>
      <c r="E94" s="54" t="s">
        <v>74</v>
      </c>
      <c r="F94" s="54">
        <v>4420000</v>
      </c>
      <c r="G94" s="54">
        <v>327</v>
      </c>
      <c r="H94" s="54">
        <v>226</v>
      </c>
      <c r="I94" s="44"/>
      <c r="J94" s="54"/>
      <c r="K94" s="54"/>
      <c r="L94" s="54"/>
      <c r="M94" s="50"/>
      <c r="N94" s="62"/>
      <c r="O94" s="62"/>
      <c r="P94" s="54"/>
      <c r="Q94" s="50"/>
    </row>
    <row r="95" spans="2:17" ht="12.75">
      <c r="B95" s="44" t="s">
        <v>38</v>
      </c>
      <c r="C95" s="54" t="s">
        <v>92</v>
      </c>
      <c r="D95" s="54" t="s">
        <v>101</v>
      </c>
      <c r="E95" s="54" t="s">
        <v>74</v>
      </c>
      <c r="F95" s="54">
        <v>4420000</v>
      </c>
      <c r="G95" s="54">
        <v>327</v>
      </c>
      <c r="H95" s="54">
        <v>300</v>
      </c>
      <c r="I95" s="44" t="e">
        <f>SUM(I96+I97)</f>
        <v>#REF!</v>
      </c>
      <c r="J95" s="56">
        <f>J96+J97</f>
        <v>0</v>
      </c>
      <c r="K95" s="54" t="e">
        <f>SUM(K96+K97)</f>
        <v>#REF!</v>
      </c>
      <c r="L95" s="56">
        <v>0</v>
      </c>
      <c r="M95" s="56">
        <v>0</v>
      </c>
      <c r="N95" s="62"/>
      <c r="O95" s="62"/>
      <c r="P95" s="56">
        <v>0</v>
      </c>
      <c r="Q95" s="56">
        <v>0</v>
      </c>
    </row>
    <row r="96" spans="2:17" ht="12.75">
      <c r="B96" s="44" t="s">
        <v>39</v>
      </c>
      <c r="C96" s="54" t="s">
        <v>92</v>
      </c>
      <c r="D96" s="54" t="s">
        <v>101</v>
      </c>
      <c r="E96" s="54" t="s">
        <v>74</v>
      </c>
      <c r="F96" s="54">
        <v>4420000</v>
      </c>
      <c r="G96" s="54">
        <v>327</v>
      </c>
      <c r="H96" s="54">
        <v>310</v>
      </c>
      <c r="I96" s="44"/>
      <c r="J96" s="54"/>
      <c r="K96" s="54"/>
      <c r="L96" s="54"/>
      <c r="M96" s="50"/>
      <c r="N96" s="62"/>
      <c r="O96" s="62"/>
      <c r="P96" s="54"/>
      <c r="Q96" s="50"/>
    </row>
    <row r="97" spans="2:17" ht="12.75">
      <c r="B97" s="44" t="s">
        <v>147</v>
      </c>
      <c r="C97" s="54" t="s">
        <v>92</v>
      </c>
      <c r="D97" s="54" t="s">
        <v>101</v>
      </c>
      <c r="E97" s="54" t="s">
        <v>74</v>
      </c>
      <c r="F97" s="54">
        <v>4420000</v>
      </c>
      <c r="G97" s="54">
        <v>327</v>
      </c>
      <c r="H97" s="54">
        <v>340</v>
      </c>
      <c r="I97" s="44" t="e">
        <f>SUM(#REF!)</f>
        <v>#REF!</v>
      </c>
      <c r="J97" s="56">
        <v>0</v>
      </c>
      <c r="K97" s="54" t="e">
        <f>SUM(#REF!)</f>
        <v>#REF!</v>
      </c>
      <c r="L97" s="56">
        <v>0</v>
      </c>
      <c r="M97" s="56">
        <v>0</v>
      </c>
      <c r="N97" s="62"/>
      <c r="O97" s="62"/>
      <c r="P97" s="56">
        <v>0</v>
      </c>
      <c r="Q97" s="56">
        <v>0</v>
      </c>
    </row>
    <row r="98" spans="2:17" ht="12.75">
      <c r="B98" s="47" t="s">
        <v>105</v>
      </c>
      <c r="C98" s="50" t="s">
        <v>92</v>
      </c>
      <c r="D98" s="50" t="s">
        <v>101</v>
      </c>
      <c r="E98" s="50" t="s">
        <v>74</v>
      </c>
      <c r="F98" s="50">
        <v>4420000</v>
      </c>
      <c r="G98" s="50">
        <v>327</v>
      </c>
      <c r="H98" s="50" t="s">
        <v>11</v>
      </c>
      <c r="I98" s="45" t="e">
        <f>SUM(I99+#REF!+#REF!+I104)</f>
        <v>#REF!</v>
      </c>
      <c r="J98" s="57">
        <f>SUM(J99+J102+J104)</f>
        <v>248.7</v>
      </c>
      <c r="K98" s="61" t="e">
        <f>SUM(K99+#REF!+#REF!+K104)</f>
        <v>#REF!</v>
      </c>
      <c r="L98" s="57" t="e">
        <f>SUM(L100+#REF!+L101)</f>
        <v>#REF!</v>
      </c>
      <c r="M98" s="57" t="e">
        <f>L98/J98%</f>
        <v>#REF!</v>
      </c>
      <c r="N98" s="62"/>
      <c r="O98" s="62"/>
      <c r="P98" s="57">
        <f>SUM(P99+P104)</f>
        <v>96</v>
      </c>
      <c r="Q98" s="57">
        <f>P98/J98%</f>
        <v>38.600723763570564</v>
      </c>
    </row>
    <row r="99" spans="2:17" ht="12.75">
      <c r="B99" s="44" t="s">
        <v>145</v>
      </c>
      <c r="C99" s="54" t="s">
        <v>92</v>
      </c>
      <c r="D99" s="54" t="s">
        <v>101</v>
      </c>
      <c r="E99" s="54" t="s">
        <v>74</v>
      </c>
      <c r="F99" s="54">
        <v>4420000</v>
      </c>
      <c r="G99" s="54">
        <v>327</v>
      </c>
      <c r="H99" s="54">
        <v>210</v>
      </c>
      <c r="I99" s="44" t="e">
        <f>SUM(I100+#REF!+I101)</f>
        <v>#REF!</v>
      </c>
      <c r="J99" s="56">
        <f>SUM(J100+J101)</f>
        <v>248.7</v>
      </c>
      <c r="K99" s="67" t="e">
        <f>SUM(K100+#REF!+K101)</f>
        <v>#REF!</v>
      </c>
      <c r="L99" s="56" t="e">
        <f>L100+#REF!+L101</f>
        <v>#REF!</v>
      </c>
      <c r="M99" s="56" t="e">
        <f>L99/J99%</f>
        <v>#REF!</v>
      </c>
      <c r="N99" s="62"/>
      <c r="O99" s="62"/>
      <c r="P99" s="56">
        <f>P100+P101</f>
        <v>96</v>
      </c>
      <c r="Q99" s="56">
        <f>P99/J99%</f>
        <v>38.600723763570564</v>
      </c>
    </row>
    <row r="100" spans="2:17" ht="12.75">
      <c r="B100" s="44" t="s">
        <v>58</v>
      </c>
      <c r="C100" s="54" t="s">
        <v>92</v>
      </c>
      <c r="D100" s="54" t="s">
        <v>101</v>
      </c>
      <c r="E100" s="54" t="s">
        <v>74</v>
      </c>
      <c r="F100" s="54">
        <v>4420000</v>
      </c>
      <c r="G100" s="54">
        <v>327</v>
      </c>
      <c r="H100" s="54">
        <v>211</v>
      </c>
      <c r="I100" s="44">
        <v>45101</v>
      </c>
      <c r="J100" s="56">
        <v>191</v>
      </c>
      <c r="K100" s="54">
        <v>11275</v>
      </c>
      <c r="L100" s="54">
        <v>16.7</v>
      </c>
      <c r="M100" s="56">
        <f>L100/J100%</f>
        <v>8.743455497382199</v>
      </c>
      <c r="N100" s="62"/>
      <c r="O100" s="62"/>
      <c r="P100" s="54">
        <v>64.3</v>
      </c>
      <c r="Q100" s="56">
        <f>P100/J100%</f>
        <v>33.66492146596859</v>
      </c>
    </row>
    <row r="101" spans="2:17" ht="12.75">
      <c r="B101" s="44" t="s">
        <v>5</v>
      </c>
      <c r="C101" s="54" t="s">
        <v>92</v>
      </c>
      <c r="D101" s="54" t="s">
        <v>101</v>
      </c>
      <c r="E101" s="54" t="s">
        <v>74</v>
      </c>
      <c r="F101" s="54">
        <v>4420000</v>
      </c>
      <c r="G101" s="54">
        <v>327</v>
      </c>
      <c r="H101" s="54">
        <v>213</v>
      </c>
      <c r="I101" s="44">
        <v>11816</v>
      </c>
      <c r="J101" s="56">
        <v>57.7</v>
      </c>
      <c r="K101" s="67">
        <f>SUM(K100*26.2%)</f>
        <v>2954.05</v>
      </c>
      <c r="L101" s="56">
        <v>6.7</v>
      </c>
      <c r="M101" s="56">
        <f>L101/J101%</f>
        <v>11.611785095320624</v>
      </c>
      <c r="N101" s="62"/>
      <c r="O101" s="62"/>
      <c r="P101" s="56">
        <v>31.7</v>
      </c>
      <c r="Q101" s="56">
        <f>P101/J101%</f>
        <v>54.93934142114384</v>
      </c>
    </row>
    <row r="102" spans="2:17" ht="12.75">
      <c r="B102" s="44" t="s">
        <v>35</v>
      </c>
      <c r="C102" s="54" t="s">
        <v>92</v>
      </c>
      <c r="D102" s="54" t="s">
        <v>101</v>
      </c>
      <c r="E102" s="54" t="s">
        <v>74</v>
      </c>
      <c r="F102" s="54">
        <v>4420000</v>
      </c>
      <c r="G102" s="54">
        <v>327</v>
      </c>
      <c r="H102" s="54">
        <v>225</v>
      </c>
      <c r="I102" s="44"/>
      <c r="J102" s="56">
        <v>0</v>
      </c>
      <c r="K102" s="54"/>
      <c r="L102" s="54"/>
      <c r="M102" s="50"/>
      <c r="N102" s="62"/>
      <c r="O102" s="62"/>
      <c r="P102" s="56">
        <v>0</v>
      </c>
      <c r="Q102" s="56">
        <v>0</v>
      </c>
    </row>
    <row r="103" spans="2:17" ht="12.75">
      <c r="B103" s="44" t="s">
        <v>6</v>
      </c>
      <c r="C103" s="54" t="s">
        <v>92</v>
      </c>
      <c r="D103" s="54" t="s">
        <v>101</v>
      </c>
      <c r="E103" s="54" t="s">
        <v>74</v>
      </c>
      <c r="F103" s="54">
        <v>4420000</v>
      </c>
      <c r="G103" s="54">
        <v>327</v>
      </c>
      <c r="H103" s="54">
        <v>226</v>
      </c>
      <c r="I103" s="44"/>
      <c r="J103" s="54"/>
      <c r="K103" s="54"/>
      <c r="L103" s="54"/>
      <c r="M103" s="50"/>
      <c r="N103" s="62"/>
      <c r="O103" s="62"/>
      <c r="P103" s="54"/>
      <c r="Q103" s="50"/>
    </row>
    <row r="104" spans="2:17" ht="12.75">
      <c r="B104" s="44" t="s">
        <v>38</v>
      </c>
      <c r="C104" s="54" t="s">
        <v>92</v>
      </c>
      <c r="D104" s="54" t="s">
        <v>101</v>
      </c>
      <c r="E104" s="54" t="s">
        <v>74</v>
      </c>
      <c r="F104" s="54">
        <v>4420000</v>
      </c>
      <c r="G104" s="54">
        <v>327</v>
      </c>
      <c r="H104" s="54">
        <v>300</v>
      </c>
      <c r="I104" s="44" t="e">
        <f>SUM(I105+I107)</f>
        <v>#REF!</v>
      </c>
      <c r="J104" s="56">
        <f>J105+J106</f>
        <v>0</v>
      </c>
      <c r="K104" s="54" t="e">
        <f>SUM(K105+K107)</f>
        <v>#REF!</v>
      </c>
      <c r="L104" s="56">
        <v>0</v>
      </c>
      <c r="M104" s="56">
        <v>0</v>
      </c>
      <c r="N104" s="62"/>
      <c r="O104" s="62"/>
      <c r="P104" s="56">
        <v>0</v>
      </c>
      <c r="Q104" s="56">
        <v>0</v>
      </c>
    </row>
    <row r="105" spans="2:17" ht="12.75">
      <c r="B105" s="44" t="s">
        <v>39</v>
      </c>
      <c r="C105" s="54" t="s">
        <v>92</v>
      </c>
      <c r="D105" s="54" t="s">
        <v>101</v>
      </c>
      <c r="E105" s="54" t="s">
        <v>74</v>
      </c>
      <c r="F105" s="54">
        <v>4420000</v>
      </c>
      <c r="G105" s="54">
        <v>327</v>
      </c>
      <c r="H105" s="54">
        <v>310</v>
      </c>
      <c r="I105" s="44"/>
      <c r="J105" s="54"/>
      <c r="K105" s="54"/>
      <c r="L105" s="54"/>
      <c r="M105" s="50"/>
      <c r="N105" s="62"/>
      <c r="O105" s="62"/>
      <c r="P105" s="54"/>
      <c r="Q105" s="50"/>
    </row>
    <row r="106" spans="2:17" ht="12.75">
      <c r="B106" s="44" t="s">
        <v>147</v>
      </c>
      <c r="C106" s="54" t="s">
        <v>92</v>
      </c>
      <c r="D106" s="54" t="s">
        <v>101</v>
      </c>
      <c r="E106" s="54" t="s">
        <v>74</v>
      </c>
      <c r="F106" s="54">
        <v>4420000</v>
      </c>
      <c r="G106" s="54">
        <v>327</v>
      </c>
      <c r="H106" s="54">
        <v>340</v>
      </c>
      <c r="I106" s="44" t="e">
        <f>SUM(#REF!)</f>
        <v>#REF!</v>
      </c>
      <c r="J106" s="56">
        <v>0</v>
      </c>
      <c r="K106" s="54" t="e">
        <f>SUM(#REF!)</f>
        <v>#REF!</v>
      </c>
      <c r="L106" s="56">
        <v>0</v>
      </c>
      <c r="M106" s="56">
        <v>0</v>
      </c>
      <c r="N106" s="62"/>
      <c r="O106" s="62"/>
      <c r="P106" s="56">
        <v>0</v>
      </c>
      <c r="Q106" s="56">
        <v>0</v>
      </c>
    </row>
    <row r="107" spans="2:17" ht="22.5">
      <c r="B107" s="60" t="s">
        <v>203</v>
      </c>
      <c r="C107" s="50"/>
      <c r="D107" s="50" t="s">
        <v>101</v>
      </c>
      <c r="E107" s="50" t="s">
        <v>74</v>
      </c>
      <c r="F107" s="50">
        <v>8038002</v>
      </c>
      <c r="G107" s="50">
        <v>611</v>
      </c>
      <c r="H107" s="50">
        <v>241</v>
      </c>
      <c r="I107" s="45" t="e">
        <f>SUM(#REF!)</f>
        <v>#REF!</v>
      </c>
      <c r="J107" s="57">
        <f>J89+J98</f>
        <v>773</v>
      </c>
      <c r="K107" s="50" t="e">
        <f>SUM(#REF!)</f>
        <v>#REF!</v>
      </c>
      <c r="L107" s="57">
        <v>0</v>
      </c>
      <c r="M107" s="57">
        <v>0</v>
      </c>
      <c r="N107" s="64"/>
      <c r="O107" s="64"/>
      <c r="P107" s="57">
        <f>P89+P98</f>
        <v>298.6</v>
      </c>
      <c r="Q107" s="57">
        <f>P107/J107%</f>
        <v>38.628719275549805</v>
      </c>
    </row>
    <row r="108" spans="2:17" ht="12.75">
      <c r="B108" s="33"/>
      <c r="C108" s="35"/>
      <c r="D108" s="35"/>
      <c r="E108" s="35"/>
      <c r="F108" s="35"/>
      <c r="G108" s="35"/>
      <c r="H108" s="35"/>
      <c r="I108" s="33"/>
      <c r="J108" s="75"/>
      <c r="K108" s="35"/>
      <c r="L108" s="75"/>
      <c r="M108" s="75"/>
      <c r="N108" s="62"/>
      <c r="O108" s="62"/>
      <c r="P108" s="75"/>
      <c r="Q108" s="75"/>
    </row>
    <row r="109" spans="2:13" ht="12.75">
      <c r="B109" s="82" t="s">
        <v>200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2:13" ht="12.7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2" ht="12.7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</row>
    <row r="112" spans="2:12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2:12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2:12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2:12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2:12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2:12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2:12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2:12" ht="12.7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51" ht="12.75">
      <c r="B151" t="s">
        <v>117</v>
      </c>
    </row>
    <row r="152" ht="12.75">
      <c r="B152" t="s">
        <v>118</v>
      </c>
    </row>
    <row r="153" spans="2:17" ht="12.75">
      <c r="B153" s="81" t="s">
        <v>184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5" spans="2:17" ht="12.75">
      <c r="B155" s="28"/>
      <c r="C155" s="76" t="s">
        <v>169</v>
      </c>
      <c r="D155" s="77"/>
      <c r="E155" s="77"/>
      <c r="F155" s="77"/>
      <c r="G155" s="77"/>
      <c r="H155" s="78"/>
      <c r="I155" s="49"/>
      <c r="J155" s="28"/>
      <c r="K155" s="29"/>
      <c r="L155" s="28"/>
      <c r="M155" s="28"/>
      <c r="P155" s="28"/>
      <c r="Q155" s="28"/>
    </row>
    <row r="156" spans="2:17" ht="12.75">
      <c r="B156" s="39"/>
      <c r="C156" s="28"/>
      <c r="D156" s="28"/>
      <c r="E156" s="28"/>
      <c r="F156" s="33"/>
      <c r="G156" s="28"/>
      <c r="H156" s="33"/>
      <c r="I156" s="39" t="s">
        <v>111</v>
      </c>
      <c r="J156" s="34" t="s">
        <v>108</v>
      </c>
      <c r="K156" s="35" t="s">
        <v>18</v>
      </c>
      <c r="L156" s="34" t="s">
        <v>140</v>
      </c>
      <c r="M156" s="36" t="s">
        <v>114</v>
      </c>
      <c r="N156" s="70"/>
      <c r="O156" s="70"/>
      <c r="P156" s="34" t="s">
        <v>140</v>
      </c>
      <c r="Q156" s="36" t="s">
        <v>114</v>
      </c>
    </row>
    <row r="157" spans="2:17" ht="12.75">
      <c r="B157" s="34" t="s">
        <v>16</v>
      </c>
      <c r="C157" s="39" t="s">
        <v>156</v>
      </c>
      <c r="D157" s="39" t="s">
        <v>110</v>
      </c>
      <c r="E157" s="34" t="s">
        <v>23</v>
      </c>
      <c r="F157" s="36" t="s">
        <v>25</v>
      </c>
      <c r="G157" s="34" t="s">
        <v>13</v>
      </c>
      <c r="H157" s="48" t="s">
        <v>27</v>
      </c>
      <c r="I157" s="36" t="s">
        <v>112</v>
      </c>
      <c r="J157" s="34">
        <v>2013</v>
      </c>
      <c r="K157" s="35" t="s">
        <v>0</v>
      </c>
      <c r="L157" s="34">
        <v>1</v>
      </c>
      <c r="M157" s="34" t="s">
        <v>115</v>
      </c>
      <c r="N157" s="70"/>
      <c r="O157" s="70"/>
      <c r="P157" s="34">
        <v>9</v>
      </c>
      <c r="Q157" s="34" t="s">
        <v>115</v>
      </c>
    </row>
    <row r="158" spans="2:17" ht="12.75">
      <c r="B158" s="39"/>
      <c r="C158" s="39" t="s">
        <v>157</v>
      </c>
      <c r="D158" s="39" t="s">
        <v>109</v>
      </c>
      <c r="E158" s="34" t="s">
        <v>158</v>
      </c>
      <c r="F158" s="35" t="s">
        <v>26</v>
      </c>
      <c r="G158" s="34" t="s">
        <v>142</v>
      </c>
      <c r="H158" s="33"/>
      <c r="I158" s="39" t="s">
        <v>107</v>
      </c>
      <c r="J158" s="34"/>
      <c r="K158" s="35"/>
      <c r="L158" s="34" t="s">
        <v>125</v>
      </c>
      <c r="M158" s="34" t="s">
        <v>116</v>
      </c>
      <c r="N158" s="70"/>
      <c r="O158" s="70"/>
      <c r="P158" s="34" t="s">
        <v>144</v>
      </c>
      <c r="Q158" s="34" t="s">
        <v>116</v>
      </c>
    </row>
    <row r="159" spans="2:17" ht="12.75">
      <c r="B159" s="41"/>
      <c r="C159" s="41"/>
      <c r="D159" s="41"/>
      <c r="E159" s="41" t="s">
        <v>109</v>
      </c>
      <c r="F159" s="42"/>
      <c r="G159" s="41"/>
      <c r="H159" s="42"/>
      <c r="I159" s="41"/>
      <c r="J159" s="51"/>
      <c r="K159" s="52"/>
      <c r="L159" s="51"/>
      <c r="M159" s="51"/>
      <c r="N159" s="70"/>
      <c r="O159" s="70"/>
      <c r="P159" s="51"/>
      <c r="Q159" s="51"/>
    </row>
    <row r="160" spans="2:17" ht="12.75">
      <c r="B160" s="45" t="s">
        <v>139</v>
      </c>
      <c r="C160" s="50"/>
      <c r="D160" s="50"/>
      <c r="E160" s="50"/>
      <c r="F160" s="50"/>
      <c r="G160" s="68"/>
      <c r="H160" s="68"/>
      <c r="I160" s="45" t="e">
        <f>SUM(#REF!+I198+I207+#REF!)</f>
        <v>#REF!</v>
      </c>
      <c r="J160" s="57">
        <f>J161+J188+J190+J198+J207</f>
        <v>8575</v>
      </c>
      <c r="K160" s="61" t="e">
        <f>SUM(#REF!+K198+K207+#REF!)</f>
        <v>#REF!</v>
      </c>
      <c r="L160" s="57" t="e">
        <f>#REF!+L188+L190+L207</f>
        <v>#REF!</v>
      </c>
      <c r="M160" s="57" t="e">
        <f>L160/J160%</f>
        <v>#REF!</v>
      </c>
      <c r="N160" s="62"/>
      <c r="O160" s="62"/>
      <c r="P160" s="57">
        <f>P161+P187+P188+P190+P198+P207</f>
        <v>5375.9</v>
      </c>
      <c r="Q160" s="57">
        <f>P160/J160%</f>
        <v>62.69271137026239</v>
      </c>
    </row>
    <row r="161" spans="2:17" ht="12.75">
      <c r="B161" s="45" t="s">
        <v>91</v>
      </c>
      <c r="C161" s="50" t="s">
        <v>92</v>
      </c>
      <c r="D161" s="50" t="s">
        <v>74</v>
      </c>
      <c r="E161" s="50" t="s">
        <v>93</v>
      </c>
      <c r="F161" s="50" t="s">
        <v>95</v>
      </c>
      <c r="G161" s="50" t="s">
        <v>11</v>
      </c>
      <c r="H161" s="50" t="s">
        <v>11</v>
      </c>
      <c r="I161" s="45"/>
      <c r="J161" s="57">
        <f>J162+J166</f>
        <v>5122.400000000001</v>
      </c>
      <c r="K161" s="61"/>
      <c r="L161" s="57"/>
      <c r="M161" s="57"/>
      <c r="N161" s="62"/>
      <c r="O161" s="62"/>
      <c r="P161" s="57">
        <f>P162+P166</f>
        <v>3481.1</v>
      </c>
      <c r="Q161" s="57">
        <f>P161/J161%</f>
        <v>67.9583788848977</v>
      </c>
    </row>
    <row r="162" spans="2:17" ht="22.5">
      <c r="B162" s="60" t="s">
        <v>180</v>
      </c>
      <c r="C162" s="50"/>
      <c r="D162" s="72" t="s">
        <v>121</v>
      </c>
      <c r="E162" s="72" t="s">
        <v>119</v>
      </c>
      <c r="F162" s="72" t="s">
        <v>135</v>
      </c>
      <c r="G162" s="72" t="s">
        <v>136</v>
      </c>
      <c r="H162" s="72" t="s">
        <v>181</v>
      </c>
      <c r="I162" s="45"/>
      <c r="J162" s="57">
        <f>J163</f>
        <v>536.3</v>
      </c>
      <c r="K162" s="50"/>
      <c r="L162" s="50"/>
      <c r="M162" s="57"/>
      <c r="N162" s="64"/>
      <c r="O162" s="64"/>
      <c r="P162" s="63">
        <f>P163</f>
        <v>378</v>
      </c>
      <c r="Q162" s="57">
        <f>P162/J162%</f>
        <v>70.48293865373859</v>
      </c>
    </row>
    <row r="163" spans="2:17" ht="12.75">
      <c r="B163" s="44" t="s">
        <v>145</v>
      </c>
      <c r="C163" s="69" t="s">
        <v>120</v>
      </c>
      <c r="D163" s="69" t="s">
        <v>121</v>
      </c>
      <c r="E163" s="69" t="s">
        <v>119</v>
      </c>
      <c r="F163" s="69" t="s">
        <v>135</v>
      </c>
      <c r="G163" s="69" t="s">
        <v>136</v>
      </c>
      <c r="H163" s="69" t="s">
        <v>122</v>
      </c>
      <c r="I163" s="44"/>
      <c r="J163" s="54">
        <f>J164+J165</f>
        <v>536.3</v>
      </c>
      <c r="K163" s="54"/>
      <c r="L163" s="55">
        <v>121</v>
      </c>
      <c r="M163" s="56">
        <v>19.8</v>
      </c>
      <c r="N163" s="62"/>
      <c r="O163" s="62"/>
      <c r="P163" s="55">
        <f>P164+P165</f>
        <v>378</v>
      </c>
      <c r="Q163" s="56">
        <f>P163/J163%</f>
        <v>70.48293865373859</v>
      </c>
    </row>
    <row r="164" spans="2:17" ht="12.75">
      <c r="B164" s="44" t="s">
        <v>58</v>
      </c>
      <c r="C164" s="69" t="s">
        <v>120</v>
      </c>
      <c r="D164" s="69" t="s">
        <v>121</v>
      </c>
      <c r="E164" s="69" t="s">
        <v>119</v>
      </c>
      <c r="F164" s="69" t="s">
        <v>135</v>
      </c>
      <c r="G164" s="69" t="s">
        <v>126</v>
      </c>
      <c r="H164" s="69" t="s">
        <v>123</v>
      </c>
      <c r="I164" s="44"/>
      <c r="J164" s="56">
        <v>411.9</v>
      </c>
      <c r="K164" s="54"/>
      <c r="L164" s="55">
        <v>93</v>
      </c>
      <c r="M164" s="56">
        <v>20.6</v>
      </c>
      <c r="N164" s="62"/>
      <c r="O164" s="62"/>
      <c r="P164" s="55">
        <v>285.9</v>
      </c>
      <c r="Q164" s="56">
        <f aca="true" t="shared" si="4" ref="Q164:Q170">P164/J164%</f>
        <v>69.41005098324835</v>
      </c>
    </row>
    <row r="165" spans="2:17" ht="12.75">
      <c r="B165" s="44" t="s">
        <v>5</v>
      </c>
      <c r="C165" s="69" t="s">
        <v>120</v>
      </c>
      <c r="D165" s="69" t="s">
        <v>121</v>
      </c>
      <c r="E165" s="69" t="s">
        <v>119</v>
      </c>
      <c r="F165" s="69" t="s">
        <v>135</v>
      </c>
      <c r="G165" s="69" t="s">
        <v>126</v>
      </c>
      <c r="H165" s="69" t="s">
        <v>124</v>
      </c>
      <c r="I165" s="44"/>
      <c r="J165" s="54">
        <v>124.4</v>
      </c>
      <c r="K165" s="54"/>
      <c r="L165" s="55">
        <v>28</v>
      </c>
      <c r="M165" s="56">
        <v>16.6</v>
      </c>
      <c r="N165" s="62"/>
      <c r="O165" s="62"/>
      <c r="P165" s="55">
        <v>92.1</v>
      </c>
      <c r="Q165" s="56">
        <f t="shared" si="4"/>
        <v>74.03536977491962</v>
      </c>
    </row>
    <row r="166" spans="2:17" ht="12.75">
      <c r="B166" s="60" t="s">
        <v>182</v>
      </c>
      <c r="C166" s="50" t="s">
        <v>92</v>
      </c>
      <c r="D166" s="50" t="s">
        <v>74</v>
      </c>
      <c r="E166" s="50" t="s">
        <v>94</v>
      </c>
      <c r="F166" s="50" t="s">
        <v>95</v>
      </c>
      <c r="G166" s="50" t="s">
        <v>11</v>
      </c>
      <c r="H166" s="50" t="s">
        <v>11</v>
      </c>
      <c r="I166" s="45" t="e">
        <f>SUM(I167+I170+I178+I181)</f>
        <v>#REF!</v>
      </c>
      <c r="J166" s="57">
        <f>J167+J170+J181+J180+J187</f>
        <v>4586.1</v>
      </c>
      <c r="K166" s="50" t="e">
        <f>SUM(K167+K170+K178+K181)</f>
        <v>#REF!</v>
      </c>
      <c r="L166" s="57">
        <f>L167+L170+L180+L181</f>
        <v>920.8000000000001</v>
      </c>
      <c r="M166" s="57">
        <f>L166/J166%</f>
        <v>20.078061969865463</v>
      </c>
      <c r="N166" s="64"/>
      <c r="O166" s="64"/>
      <c r="P166" s="57">
        <f>P167+P170+P181</f>
        <v>3103.1</v>
      </c>
      <c r="Q166" s="57">
        <f t="shared" si="4"/>
        <v>67.66315605852466</v>
      </c>
    </row>
    <row r="167" spans="2:17" ht="12.75">
      <c r="B167" s="44" t="s">
        <v>145</v>
      </c>
      <c r="C167" s="54" t="s">
        <v>92</v>
      </c>
      <c r="D167" s="54" t="s">
        <v>74</v>
      </c>
      <c r="E167" s="54" t="s">
        <v>94</v>
      </c>
      <c r="F167" s="54" t="s">
        <v>96</v>
      </c>
      <c r="G167" s="54" t="s">
        <v>97</v>
      </c>
      <c r="H167" s="54">
        <v>210</v>
      </c>
      <c r="I167" s="44" t="e">
        <f>SUM(I168+#REF!+I169)</f>
        <v>#REF!</v>
      </c>
      <c r="J167" s="56">
        <f>SUM(J168+J169)</f>
        <v>2321.7</v>
      </c>
      <c r="K167" s="54" t="e">
        <f>SUM(K168+#REF!+K169)</f>
        <v>#REF!</v>
      </c>
      <c r="L167" s="54">
        <f>SUM(L168+L169)</f>
        <v>452.7</v>
      </c>
      <c r="M167" s="56">
        <f>L167/J167%</f>
        <v>19.498643235560152</v>
      </c>
      <c r="N167" s="62"/>
      <c r="O167" s="62"/>
      <c r="P167" s="54">
        <f>SUM(P168+P169)</f>
        <v>1736.9</v>
      </c>
      <c r="Q167" s="56">
        <f t="shared" si="4"/>
        <v>74.81156049446527</v>
      </c>
    </row>
    <row r="168" spans="2:17" ht="12.75">
      <c r="B168" s="44" t="s">
        <v>58</v>
      </c>
      <c r="C168" s="54" t="s">
        <v>92</v>
      </c>
      <c r="D168" s="54" t="s">
        <v>74</v>
      </c>
      <c r="E168" s="54" t="s">
        <v>94</v>
      </c>
      <c r="F168" s="54" t="s">
        <v>96</v>
      </c>
      <c r="G168" s="54" t="s">
        <v>97</v>
      </c>
      <c r="H168" s="54">
        <v>211</v>
      </c>
      <c r="I168" s="44">
        <v>400000</v>
      </c>
      <c r="J168" s="56">
        <v>1763.3</v>
      </c>
      <c r="K168" s="54">
        <v>80000</v>
      </c>
      <c r="L168" s="56">
        <v>337</v>
      </c>
      <c r="M168" s="56">
        <f>L168/J168%</f>
        <v>19.11189247433789</v>
      </c>
      <c r="N168" s="62"/>
      <c r="O168" s="62"/>
      <c r="P168" s="56">
        <v>1297.5</v>
      </c>
      <c r="Q168" s="56">
        <f t="shared" si="4"/>
        <v>73.58362161855612</v>
      </c>
    </row>
    <row r="169" spans="2:17" ht="12.75">
      <c r="B169" s="44" t="s">
        <v>5</v>
      </c>
      <c r="C169" s="54" t="s">
        <v>92</v>
      </c>
      <c r="D169" s="54" t="s">
        <v>74</v>
      </c>
      <c r="E169" s="54" t="s">
        <v>94</v>
      </c>
      <c r="F169" s="54" t="s">
        <v>96</v>
      </c>
      <c r="G169" s="54" t="s">
        <v>97</v>
      </c>
      <c r="H169" s="54">
        <v>213</v>
      </c>
      <c r="I169" s="44">
        <v>104800</v>
      </c>
      <c r="J169" s="54">
        <v>558.4</v>
      </c>
      <c r="K169" s="54">
        <f>SUM(K168*26.2%)</f>
        <v>20960</v>
      </c>
      <c r="L169" s="54">
        <v>115.7</v>
      </c>
      <c r="M169" s="56">
        <f>L169/J169%</f>
        <v>20.719914040114617</v>
      </c>
      <c r="N169" s="62"/>
      <c r="O169" s="62"/>
      <c r="P169" s="54">
        <v>439.4</v>
      </c>
      <c r="Q169" s="56">
        <f t="shared" si="4"/>
        <v>78.689111747851</v>
      </c>
    </row>
    <row r="170" spans="2:17" ht="12.75">
      <c r="B170" s="45" t="s">
        <v>141</v>
      </c>
      <c r="C170" s="54" t="s">
        <v>92</v>
      </c>
      <c r="D170" s="54" t="s">
        <v>74</v>
      </c>
      <c r="E170" s="54" t="s">
        <v>94</v>
      </c>
      <c r="F170" s="54" t="s">
        <v>96</v>
      </c>
      <c r="G170" s="54" t="s">
        <v>97</v>
      </c>
      <c r="H170" s="54">
        <v>220</v>
      </c>
      <c r="I170" s="44">
        <f>SUM(I171+I172+I173+I175+I176)</f>
        <v>15000</v>
      </c>
      <c r="J170" s="56">
        <f>SUM(J171+J172+J173+J176)</f>
        <v>1300.4</v>
      </c>
      <c r="K170" s="54">
        <f>SUM(K171+K172+K173+K175+K176)</f>
        <v>4000</v>
      </c>
      <c r="L170" s="54">
        <f>L173+L176</f>
        <v>465.5</v>
      </c>
      <c r="M170" s="56">
        <f>L170/J170%</f>
        <v>35.79667794524761</v>
      </c>
      <c r="N170" s="62"/>
      <c r="O170" s="62"/>
      <c r="P170" s="56">
        <f>P171+P172+P173+P176+P180</f>
        <v>1157.8</v>
      </c>
      <c r="Q170" s="56">
        <f t="shared" si="4"/>
        <v>89.0341433405106</v>
      </c>
    </row>
    <row r="171" spans="2:17" ht="12.75">
      <c r="B171" s="44" t="s">
        <v>61</v>
      </c>
      <c r="C171" s="54" t="s">
        <v>92</v>
      </c>
      <c r="D171" s="54" t="s">
        <v>74</v>
      </c>
      <c r="E171" s="54" t="s">
        <v>94</v>
      </c>
      <c r="F171" s="54" t="s">
        <v>96</v>
      </c>
      <c r="G171" s="54" t="s">
        <v>97</v>
      </c>
      <c r="H171" s="54">
        <v>221</v>
      </c>
      <c r="I171" s="44">
        <v>8000</v>
      </c>
      <c r="J171" s="56">
        <v>0</v>
      </c>
      <c r="K171" s="54">
        <v>2000</v>
      </c>
      <c r="L171" s="56">
        <v>0</v>
      </c>
      <c r="M171" s="56">
        <v>0</v>
      </c>
      <c r="N171" s="62"/>
      <c r="O171" s="62"/>
      <c r="P171" s="56">
        <v>0</v>
      </c>
      <c r="Q171" s="56">
        <v>0</v>
      </c>
    </row>
    <row r="172" spans="2:17" ht="12.75">
      <c r="B172" s="44" t="s">
        <v>98</v>
      </c>
      <c r="C172" s="54" t="s">
        <v>92</v>
      </c>
      <c r="D172" s="54" t="s">
        <v>74</v>
      </c>
      <c r="E172" s="54" t="s">
        <v>94</v>
      </c>
      <c r="F172" s="54" t="s">
        <v>96</v>
      </c>
      <c r="G172" s="54" t="s">
        <v>97</v>
      </c>
      <c r="H172" s="54">
        <v>222</v>
      </c>
      <c r="I172" s="44">
        <v>5000</v>
      </c>
      <c r="J172" s="56">
        <v>0</v>
      </c>
      <c r="K172" s="54"/>
      <c r="L172" s="54"/>
      <c r="M172" s="56"/>
      <c r="N172" s="62"/>
      <c r="O172" s="62"/>
      <c r="P172" s="56">
        <v>106.5</v>
      </c>
      <c r="Q172" s="56">
        <v>0</v>
      </c>
    </row>
    <row r="173" spans="2:17" ht="12.75">
      <c r="B173" s="44" t="s">
        <v>34</v>
      </c>
      <c r="C173" s="54" t="s">
        <v>92</v>
      </c>
      <c r="D173" s="54" t="s">
        <v>74</v>
      </c>
      <c r="E173" s="54" t="s">
        <v>94</v>
      </c>
      <c r="F173" s="54" t="s">
        <v>96</v>
      </c>
      <c r="G173" s="54" t="s">
        <v>97</v>
      </c>
      <c r="H173" s="54">
        <v>223</v>
      </c>
      <c r="I173" s="44"/>
      <c r="J173" s="56">
        <f>J174+J175</f>
        <v>1257.4</v>
      </c>
      <c r="K173" s="54"/>
      <c r="L173" s="54">
        <v>444.3</v>
      </c>
      <c r="M173" s="56">
        <v>86.3</v>
      </c>
      <c r="N173" s="62"/>
      <c r="O173" s="62"/>
      <c r="P173" s="56">
        <f>P174+P175</f>
        <v>996.2</v>
      </c>
      <c r="Q173" s="56">
        <f>P173/J173%</f>
        <v>79.2269763003022</v>
      </c>
    </row>
    <row r="174" spans="2:17" ht="33.75">
      <c r="B174" s="58" t="s">
        <v>159</v>
      </c>
      <c r="C174" s="54" t="s">
        <v>92</v>
      </c>
      <c r="D174" s="54" t="s">
        <v>74</v>
      </c>
      <c r="E174" s="54" t="s">
        <v>94</v>
      </c>
      <c r="F174" s="54" t="s">
        <v>148</v>
      </c>
      <c r="G174" s="54" t="s">
        <v>149</v>
      </c>
      <c r="H174" s="54" t="s">
        <v>173</v>
      </c>
      <c r="I174" s="44"/>
      <c r="J174" s="56">
        <v>863.4</v>
      </c>
      <c r="K174" s="54"/>
      <c r="L174" s="54">
        <v>444.3</v>
      </c>
      <c r="M174" s="56">
        <v>86.3</v>
      </c>
      <c r="N174" s="62"/>
      <c r="O174" s="62"/>
      <c r="P174" s="54">
        <v>587.2</v>
      </c>
      <c r="Q174" s="56">
        <f>P174/J174%</f>
        <v>68.01019226314571</v>
      </c>
    </row>
    <row r="175" spans="2:17" ht="12.75">
      <c r="B175" s="44" t="s">
        <v>35</v>
      </c>
      <c r="C175" s="54" t="s">
        <v>92</v>
      </c>
      <c r="D175" s="54" t="s">
        <v>74</v>
      </c>
      <c r="E175" s="54" t="s">
        <v>94</v>
      </c>
      <c r="F175" s="54" t="s">
        <v>96</v>
      </c>
      <c r="G175" s="54" t="s">
        <v>97</v>
      </c>
      <c r="H175" s="54">
        <v>225</v>
      </c>
      <c r="I175" s="44"/>
      <c r="J175" s="56">
        <v>394</v>
      </c>
      <c r="K175" s="54"/>
      <c r="L175" s="56">
        <v>0</v>
      </c>
      <c r="M175" s="56">
        <f>L175/J175%</f>
        <v>0</v>
      </c>
      <c r="N175" s="62"/>
      <c r="O175" s="62"/>
      <c r="P175" s="56">
        <v>409</v>
      </c>
      <c r="Q175" s="56">
        <f>P175/J175%</f>
        <v>103.80710659898477</v>
      </c>
    </row>
    <row r="176" spans="2:17" ht="12.75">
      <c r="B176" s="44" t="s">
        <v>6</v>
      </c>
      <c r="C176" s="54" t="s">
        <v>92</v>
      </c>
      <c r="D176" s="54" t="s">
        <v>74</v>
      </c>
      <c r="E176" s="54" t="s">
        <v>94</v>
      </c>
      <c r="F176" s="54" t="s">
        <v>96</v>
      </c>
      <c r="G176" s="54" t="s">
        <v>97</v>
      </c>
      <c r="H176" s="54">
        <v>226</v>
      </c>
      <c r="I176" s="44">
        <f>SUM(I177)</f>
        <v>2000</v>
      </c>
      <c r="J176" s="56">
        <f>J177+J178</f>
        <v>43</v>
      </c>
      <c r="K176" s="54">
        <f>SUM(K177)</f>
        <v>2000</v>
      </c>
      <c r="L176" s="54">
        <v>21.2</v>
      </c>
      <c r="M176" s="56">
        <f>L176/J176%</f>
        <v>49.30232558139535</v>
      </c>
      <c r="N176" s="62"/>
      <c r="O176" s="62"/>
      <c r="P176" s="56">
        <f>P177+P178</f>
        <v>47.3</v>
      </c>
      <c r="Q176" s="56">
        <f>P176/J176%</f>
        <v>110</v>
      </c>
    </row>
    <row r="177" spans="2:17" ht="12.75">
      <c r="B177" s="44" t="s">
        <v>155</v>
      </c>
      <c r="C177" s="54" t="s">
        <v>92</v>
      </c>
      <c r="D177" s="54" t="s">
        <v>74</v>
      </c>
      <c r="E177" s="54" t="s">
        <v>94</v>
      </c>
      <c r="F177" s="54" t="s">
        <v>96</v>
      </c>
      <c r="G177" s="54" t="s">
        <v>152</v>
      </c>
      <c r="H177" s="54" t="s">
        <v>177</v>
      </c>
      <c r="I177" s="44">
        <v>2000</v>
      </c>
      <c r="J177" s="56">
        <v>3</v>
      </c>
      <c r="K177" s="54">
        <v>2000</v>
      </c>
      <c r="L177" s="56">
        <v>0</v>
      </c>
      <c r="M177" s="56">
        <f>L177/J177%</f>
        <v>0</v>
      </c>
      <c r="N177" s="62"/>
      <c r="O177" s="62"/>
      <c r="P177" s="56">
        <v>3.3</v>
      </c>
      <c r="Q177" s="56">
        <v>0</v>
      </c>
    </row>
    <row r="178" spans="2:17" ht="12.75">
      <c r="B178" s="44" t="s">
        <v>154</v>
      </c>
      <c r="C178" s="54" t="s">
        <v>92</v>
      </c>
      <c r="D178" s="54" t="s">
        <v>74</v>
      </c>
      <c r="E178" s="54" t="s">
        <v>94</v>
      </c>
      <c r="F178" s="54" t="s">
        <v>148</v>
      </c>
      <c r="G178" s="54" t="s">
        <v>152</v>
      </c>
      <c r="H178" s="54" t="s">
        <v>176</v>
      </c>
      <c r="I178" s="44">
        <f>SUM(I179)</f>
        <v>0</v>
      </c>
      <c r="J178" s="56">
        <v>40</v>
      </c>
      <c r="K178" s="54">
        <f>SUM(K179)</f>
        <v>0</v>
      </c>
      <c r="L178" s="56">
        <v>0</v>
      </c>
      <c r="M178" s="56">
        <v>0</v>
      </c>
      <c r="N178" s="62"/>
      <c r="O178" s="62"/>
      <c r="P178" s="56">
        <v>44</v>
      </c>
      <c r="Q178" s="56">
        <f>P178/J178%</f>
        <v>110</v>
      </c>
    </row>
    <row r="179" spans="2:17" ht="12.75">
      <c r="B179" s="44" t="s">
        <v>37</v>
      </c>
      <c r="C179" s="54" t="s">
        <v>92</v>
      </c>
      <c r="D179" s="54" t="s">
        <v>74</v>
      </c>
      <c r="E179" s="54" t="s">
        <v>94</v>
      </c>
      <c r="F179" s="54" t="s">
        <v>96</v>
      </c>
      <c r="G179" s="54" t="s">
        <v>97</v>
      </c>
      <c r="H179" s="54">
        <v>262</v>
      </c>
      <c r="I179" s="44"/>
      <c r="J179" s="54"/>
      <c r="K179" s="54"/>
      <c r="L179" s="54"/>
      <c r="M179" s="54"/>
      <c r="N179" s="62"/>
      <c r="O179" s="62"/>
      <c r="P179" s="54"/>
      <c r="Q179" s="54"/>
    </row>
    <row r="180" spans="2:17" ht="12.75">
      <c r="B180" s="44" t="s">
        <v>10</v>
      </c>
      <c r="C180" s="54" t="s">
        <v>92</v>
      </c>
      <c r="D180" s="54" t="s">
        <v>74</v>
      </c>
      <c r="E180" s="54" t="s">
        <v>94</v>
      </c>
      <c r="F180" s="54" t="s">
        <v>96</v>
      </c>
      <c r="G180" s="54" t="s">
        <v>97</v>
      </c>
      <c r="H180" s="54">
        <v>290</v>
      </c>
      <c r="I180" s="44"/>
      <c r="J180" s="56">
        <v>2</v>
      </c>
      <c r="K180" s="54"/>
      <c r="L180" s="54">
        <v>2.6</v>
      </c>
      <c r="M180" s="56">
        <v>0</v>
      </c>
      <c r="N180" s="62"/>
      <c r="O180" s="62"/>
      <c r="P180" s="54">
        <v>7.8</v>
      </c>
      <c r="Q180" s="56">
        <f aca="true" t="shared" si="5" ref="Q180:Q185">P180/J180%</f>
        <v>390</v>
      </c>
    </row>
    <row r="181" spans="2:17" ht="12.75">
      <c r="B181" s="45" t="s">
        <v>38</v>
      </c>
      <c r="C181" s="50" t="s">
        <v>92</v>
      </c>
      <c r="D181" s="50" t="s">
        <v>74</v>
      </c>
      <c r="E181" s="50" t="s">
        <v>94</v>
      </c>
      <c r="F181" s="50" t="s">
        <v>96</v>
      </c>
      <c r="G181" s="50" t="s">
        <v>97</v>
      </c>
      <c r="H181" s="50">
        <v>300</v>
      </c>
      <c r="I181" s="45" t="e">
        <f>SUM(I182+I183)</f>
        <v>#REF!</v>
      </c>
      <c r="J181" s="57">
        <f>SUM(J182+J183)</f>
        <v>836.7</v>
      </c>
      <c r="K181" s="65" t="e">
        <f>SUM(K182+K183)</f>
        <v>#REF!</v>
      </c>
      <c r="L181" s="57">
        <f>SUM(L182+L183)</f>
        <v>0</v>
      </c>
      <c r="M181" s="57">
        <f>L181/J181%</f>
        <v>0</v>
      </c>
      <c r="N181" s="62"/>
      <c r="O181" s="62"/>
      <c r="P181" s="57">
        <f>SUM(P182+P183)</f>
        <v>208.4</v>
      </c>
      <c r="Q181" s="57">
        <f t="shared" si="5"/>
        <v>24.907374208198874</v>
      </c>
    </row>
    <row r="182" spans="2:17" ht="12.75">
      <c r="B182" s="44" t="s">
        <v>39</v>
      </c>
      <c r="C182" s="54" t="s">
        <v>92</v>
      </c>
      <c r="D182" s="54" t="s">
        <v>74</v>
      </c>
      <c r="E182" s="54" t="s">
        <v>94</v>
      </c>
      <c r="F182" s="54" t="s">
        <v>96</v>
      </c>
      <c r="G182" s="54" t="s">
        <v>97</v>
      </c>
      <c r="H182" s="54">
        <v>310</v>
      </c>
      <c r="I182" s="44" t="e">
        <f>SUM(#REF!)</f>
        <v>#REF!</v>
      </c>
      <c r="J182" s="56">
        <v>761.7</v>
      </c>
      <c r="K182" s="54" t="e">
        <f>SUM(#REF!)</f>
        <v>#REF!</v>
      </c>
      <c r="L182" s="54"/>
      <c r="M182" s="56"/>
      <c r="N182" s="62"/>
      <c r="O182" s="62"/>
      <c r="P182" s="56">
        <v>201.8</v>
      </c>
      <c r="Q182" s="56">
        <f t="shared" si="5"/>
        <v>26.493370093212548</v>
      </c>
    </row>
    <row r="183" spans="2:17" ht="12.75">
      <c r="B183" s="44" t="s">
        <v>62</v>
      </c>
      <c r="C183" s="54" t="s">
        <v>92</v>
      </c>
      <c r="D183" s="54" t="s">
        <v>74</v>
      </c>
      <c r="E183" s="54" t="s">
        <v>94</v>
      </c>
      <c r="F183" s="54" t="s">
        <v>96</v>
      </c>
      <c r="G183" s="54" t="s">
        <v>97</v>
      </c>
      <c r="H183" s="54">
        <v>340</v>
      </c>
      <c r="I183" s="44">
        <f>SUM(I184+I185+I186)</f>
        <v>62000</v>
      </c>
      <c r="J183" s="56">
        <f>SUM(J184+J185+J186)</f>
        <v>75</v>
      </c>
      <c r="K183" s="50">
        <f>SUM(K184+K185+K186)</f>
        <v>9250</v>
      </c>
      <c r="L183" s="56">
        <f>L184+L185+L186</f>
        <v>0</v>
      </c>
      <c r="M183" s="56">
        <f>L183/J183%</f>
        <v>0</v>
      </c>
      <c r="N183" s="62"/>
      <c r="O183" s="62"/>
      <c r="P183" s="56">
        <f>P184+P185+P186</f>
        <v>6.6</v>
      </c>
      <c r="Q183" s="56">
        <f t="shared" si="5"/>
        <v>8.799999999999999</v>
      </c>
    </row>
    <row r="184" spans="2:17" ht="12.75">
      <c r="B184" s="44" t="s">
        <v>73</v>
      </c>
      <c r="C184" s="54" t="s">
        <v>92</v>
      </c>
      <c r="D184" s="54" t="s">
        <v>74</v>
      </c>
      <c r="E184" s="54" t="s">
        <v>94</v>
      </c>
      <c r="F184" s="54" t="s">
        <v>96</v>
      </c>
      <c r="G184" s="54" t="s">
        <v>97</v>
      </c>
      <c r="H184" s="54" t="s">
        <v>170</v>
      </c>
      <c r="I184" s="44">
        <v>35000</v>
      </c>
      <c r="J184" s="56">
        <v>50</v>
      </c>
      <c r="K184" s="54">
        <v>6250</v>
      </c>
      <c r="L184" s="56"/>
      <c r="M184" s="56"/>
      <c r="N184" s="62"/>
      <c r="O184" s="62"/>
      <c r="P184" s="56">
        <v>6.6</v>
      </c>
      <c r="Q184" s="56">
        <f t="shared" si="5"/>
        <v>13.2</v>
      </c>
    </row>
    <row r="185" spans="2:17" ht="12.75">
      <c r="B185" s="44" t="s">
        <v>138</v>
      </c>
      <c r="C185" s="54" t="s">
        <v>92</v>
      </c>
      <c r="D185" s="54" t="s">
        <v>74</v>
      </c>
      <c r="E185" s="54" t="s">
        <v>94</v>
      </c>
      <c r="F185" s="54" t="s">
        <v>96</v>
      </c>
      <c r="G185" s="54" t="s">
        <v>97</v>
      </c>
      <c r="H185" s="54" t="s">
        <v>171</v>
      </c>
      <c r="I185" s="44">
        <v>21000</v>
      </c>
      <c r="J185" s="56">
        <v>22</v>
      </c>
      <c r="K185" s="54">
        <v>1000</v>
      </c>
      <c r="L185" s="54"/>
      <c r="M185" s="56"/>
      <c r="N185" s="62"/>
      <c r="O185" s="62"/>
      <c r="P185" s="56">
        <v>0</v>
      </c>
      <c r="Q185" s="56">
        <f t="shared" si="5"/>
        <v>0</v>
      </c>
    </row>
    <row r="186" spans="2:17" ht="12.75">
      <c r="B186" s="44" t="s">
        <v>10</v>
      </c>
      <c r="C186" s="54" t="s">
        <v>92</v>
      </c>
      <c r="D186" s="54" t="s">
        <v>74</v>
      </c>
      <c r="E186" s="54" t="s">
        <v>94</v>
      </c>
      <c r="F186" s="54" t="s">
        <v>96</v>
      </c>
      <c r="G186" s="54" t="s">
        <v>97</v>
      </c>
      <c r="H186" s="54" t="s">
        <v>172</v>
      </c>
      <c r="I186" s="44">
        <v>6000</v>
      </c>
      <c r="J186" s="56">
        <v>3</v>
      </c>
      <c r="K186" s="54">
        <v>2000</v>
      </c>
      <c r="L186" s="54"/>
      <c r="M186" s="56"/>
      <c r="N186" s="62"/>
      <c r="O186" s="62"/>
      <c r="P186" s="56">
        <v>0</v>
      </c>
      <c r="Q186" s="56">
        <v>0</v>
      </c>
    </row>
    <row r="187" spans="2:17" ht="22.5">
      <c r="B187" s="60" t="s">
        <v>178</v>
      </c>
      <c r="C187" s="50"/>
      <c r="D187" s="50" t="s">
        <v>74</v>
      </c>
      <c r="E187" s="50" t="s">
        <v>28</v>
      </c>
      <c r="F187" s="50" t="s">
        <v>179</v>
      </c>
      <c r="G187" s="50" t="s">
        <v>152</v>
      </c>
      <c r="H187" s="50">
        <v>290</v>
      </c>
      <c r="I187" s="45"/>
      <c r="J187" s="57">
        <v>125.3</v>
      </c>
      <c r="K187" s="50"/>
      <c r="L187" s="50"/>
      <c r="M187" s="57"/>
      <c r="N187" s="64"/>
      <c r="O187" s="64"/>
      <c r="P187" s="57">
        <v>125.3</v>
      </c>
      <c r="Q187" s="57">
        <f>P187/J187%</f>
        <v>100</v>
      </c>
    </row>
    <row r="188" spans="2:17" ht="12.75">
      <c r="B188" s="45" t="s">
        <v>127</v>
      </c>
      <c r="C188" s="50" t="s">
        <v>92</v>
      </c>
      <c r="D188" s="50" t="s">
        <v>74</v>
      </c>
      <c r="E188" s="50">
        <v>13</v>
      </c>
      <c r="F188" s="50" t="s">
        <v>95</v>
      </c>
      <c r="G188" s="50" t="s">
        <v>11</v>
      </c>
      <c r="H188" s="50" t="s">
        <v>11</v>
      </c>
      <c r="I188" s="45"/>
      <c r="J188" s="57">
        <v>9</v>
      </c>
      <c r="K188" s="65"/>
      <c r="L188" s="57">
        <v>0</v>
      </c>
      <c r="M188" s="57">
        <f aca="true" t="shared" si="6" ref="M188:M194">L188/J188%</f>
        <v>0</v>
      </c>
      <c r="N188" s="62"/>
      <c r="O188" s="62"/>
      <c r="P188" s="57">
        <v>0</v>
      </c>
      <c r="Q188" s="57">
        <v>0</v>
      </c>
    </row>
    <row r="189" spans="2:17" ht="12.75">
      <c r="B189" s="44" t="s">
        <v>128</v>
      </c>
      <c r="C189" s="54" t="s">
        <v>92</v>
      </c>
      <c r="D189" s="54" t="s">
        <v>74</v>
      </c>
      <c r="E189" s="54">
        <v>13</v>
      </c>
      <c r="F189" s="54" t="s">
        <v>129</v>
      </c>
      <c r="G189" s="54">
        <v>184</v>
      </c>
      <c r="H189" s="54">
        <v>290</v>
      </c>
      <c r="I189" s="44"/>
      <c r="J189" s="66">
        <v>9</v>
      </c>
      <c r="K189" s="66"/>
      <c r="L189" s="56">
        <v>0</v>
      </c>
      <c r="M189" s="56">
        <f t="shared" si="6"/>
        <v>0</v>
      </c>
      <c r="N189" s="62"/>
      <c r="O189" s="62"/>
      <c r="P189" s="56">
        <v>0</v>
      </c>
      <c r="Q189" s="56">
        <v>0</v>
      </c>
    </row>
    <row r="190" spans="2:17" ht="12.75">
      <c r="B190" s="45" t="s">
        <v>130</v>
      </c>
      <c r="C190" s="50" t="s">
        <v>92</v>
      </c>
      <c r="D190" s="50" t="s">
        <v>29</v>
      </c>
      <c r="E190" s="50" t="s">
        <v>29</v>
      </c>
      <c r="F190" s="50" t="s">
        <v>95</v>
      </c>
      <c r="G190" s="50" t="s">
        <v>11</v>
      </c>
      <c r="H190" s="50" t="s">
        <v>11</v>
      </c>
      <c r="I190" s="45"/>
      <c r="J190" s="57">
        <f>J191+J194+J195</f>
        <v>74.60000000000001</v>
      </c>
      <c r="K190" s="50"/>
      <c r="L190" s="50">
        <f>L191+L195</f>
        <v>17.8</v>
      </c>
      <c r="M190" s="57">
        <f t="shared" si="6"/>
        <v>23.86058981233244</v>
      </c>
      <c r="N190" s="62"/>
      <c r="O190" s="62"/>
      <c r="P190" s="57">
        <f>P191+P194+P195</f>
        <v>55.2</v>
      </c>
      <c r="Q190" s="57">
        <f>P190/J190%</f>
        <v>73.99463806970509</v>
      </c>
    </row>
    <row r="191" spans="2:17" ht="12.75">
      <c r="B191" s="44" t="s">
        <v>162</v>
      </c>
      <c r="C191" s="54" t="s">
        <v>92</v>
      </c>
      <c r="D191" s="54" t="s">
        <v>29</v>
      </c>
      <c r="E191" s="54" t="s">
        <v>29</v>
      </c>
      <c r="F191" s="54" t="s">
        <v>131</v>
      </c>
      <c r="G191" s="54">
        <v>609</v>
      </c>
      <c r="H191" s="54">
        <v>210</v>
      </c>
      <c r="I191" s="44"/>
      <c r="J191" s="56">
        <f>J192+J193</f>
        <v>68.2</v>
      </c>
      <c r="K191" s="54"/>
      <c r="L191" s="56">
        <f>L192+L193</f>
        <v>17</v>
      </c>
      <c r="M191" s="56">
        <f t="shared" si="6"/>
        <v>24.926686217008797</v>
      </c>
      <c r="N191" s="62"/>
      <c r="O191" s="62"/>
      <c r="P191" s="56">
        <f>P192+P193</f>
        <v>51.2</v>
      </c>
      <c r="Q191" s="56">
        <f>P191/J191%</f>
        <v>75.0733137829912</v>
      </c>
    </row>
    <row r="192" spans="2:17" ht="12.75">
      <c r="B192" s="44" t="s">
        <v>58</v>
      </c>
      <c r="C192" s="54" t="s">
        <v>92</v>
      </c>
      <c r="D192" s="54" t="s">
        <v>29</v>
      </c>
      <c r="E192" s="54" t="s">
        <v>29</v>
      </c>
      <c r="F192" s="54" t="s">
        <v>132</v>
      </c>
      <c r="G192" s="54">
        <v>609</v>
      </c>
      <c r="H192" s="54">
        <v>211</v>
      </c>
      <c r="I192" s="44"/>
      <c r="J192" s="54">
        <v>52.4</v>
      </c>
      <c r="K192" s="54"/>
      <c r="L192" s="54">
        <v>12.7</v>
      </c>
      <c r="M192" s="56">
        <f t="shared" si="6"/>
        <v>24.236641221374043</v>
      </c>
      <c r="N192" s="62"/>
      <c r="O192" s="62"/>
      <c r="P192" s="54">
        <v>39.6</v>
      </c>
      <c r="Q192" s="56">
        <f>P192/J192%</f>
        <v>75.57251908396947</v>
      </c>
    </row>
    <row r="193" spans="2:17" ht="12.75">
      <c r="B193" s="44" t="s">
        <v>5</v>
      </c>
      <c r="C193" s="54" t="s">
        <v>92</v>
      </c>
      <c r="D193" s="54" t="s">
        <v>29</v>
      </c>
      <c r="E193" s="54" t="s">
        <v>29</v>
      </c>
      <c r="F193" s="54" t="s">
        <v>132</v>
      </c>
      <c r="G193" s="54">
        <v>609</v>
      </c>
      <c r="H193" s="54">
        <v>213</v>
      </c>
      <c r="I193" s="44"/>
      <c r="J193" s="56">
        <v>15.8</v>
      </c>
      <c r="K193" s="54"/>
      <c r="L193" s="56">
        <v>4.3</v>
      </c>
      <c r="M193" s="56">
        <f t="shared" si="6"/>
        <v>27.21518987341772</v>
      </c>
      <c r="N193" s="62"/>
      <c r="O193" s="62"/>
      <c r="P193" s="56">
        <v>11.6</v>
      </c>
      <c r="Q193" s="56">
        <f>P193/J193%</f>
        <v>73.41772151898734</v>
      </c>
    </row>
    <row r="194" spans="2:17" ht="12.75">
      <c r="B194" s="44" t="s">
        <v>61</v>
      </c>
      <c r="C194" s="54" t="s">
        <v>92</v>
      </c>
      <c r="D194" s="54" t="s">
        <v>29</v>
      </c>
      <c r="E194" s="54" t="s">
        <v>134</v>
      </c>
      <c r="F194" s="54" t="s">
        <v>153</v>
      </c>
      <c r="G194" s="54" t="s">
        <v>152</v>
      </c>
      <c r="H194" s="54">
        <v>221</v>
      </c>
      <c r="I194" s="44"/>
      <c r="J194" s="56">
        <v>1</v>
      </c>
      <c r="K194" s="54"/>
      <c r="L194" s="56">
        <v>0</v>
      </c>
      <c r="M194" s="56">
        <f t="shared" si="6"/>
        <v>0</v>
      </c>
      <c r="N194" s="62"/>
      <c r="O194" s="62"/>
      <c r="P194" s="56">
        <v>0.5</v>
      </c>
      <c r="Q194" s="56">
        <f>P194/J194%</f>
        <v>50</v>
      </c>
    </row>
    <row r="195" spans="2:17" ht="12.75">
      <c r="B195" s="44" t="s">
        <v>143</v>
      </c>
      <c r="C195" s="54" t="s">
        <v>92</v>
      </c>
      <c r="D195" s="54" t="s">
        <v>29</v>
      </c>
      <c r="E195" s="54" t="s">
        <v>29</v>
      </c>
      <c r="F195" s="54" t="s">
        <v>131</v>
      </c>
      <c r="G195" s="54">
        <v>609</v>
      </c>
      <c r="H195" s="54">
        <v>222</v>
      </c>
      <c r="I195" s="44"/>
      <c r="J195" s="56">
        <f>J196+J197</f>
        <v>5.4</v>
      </c>
      <c r="K195" s="54"/>
      <c r="L195" s="54">
        <v>0.8</v>
      </c>
      <c r="M195" s="56">
        <v>12.7</v>
      </c>
      <c r="N195" s="62"/>
      <c r="O195" s="62"/>
      <c r="P195" s="56">
        <f>P196+P197</f>
        <v>3.5</v>
      </c>
      <c r="Q195" s="56">
        <v>12.7</v>
      </c>
    </row>
    <row r="196" spans="2:17" ht="12.75">
      <c r="B196" s="44" t="s">
        <v>113</v>
      </c>
      <c r="C196" s="54" t="s">
        <v>92</v>
      </c>
      <c r="D196" s="54" t="s">
        <v>94</v>
      </c>
      <c r="E196" s="54" t="s">
        <v>99</v>
      </c>
      <c r="F196" s="54" t="s">
        <v>133</v>
      </c>
      <c r="G196" s="54">
        <v>342</v>
      </c>
      <c r="H196" s="54">
        <v>251</v>
      </c>
      <c r="I196" s="44"/>
      <c r="J196" s="54">
        <v>3.9</v>
      </c>
      <c r="K196" s="54"/>
      <c r="L196" s="54">
        <v>0.8</v>
      </c>
      <c r="M196" s="56">
        <v>18.6</v>
      </c>
      <c r="N196" s="62"/>
      <c r="O196" s="62"/>
      <c r="P196" s="56">
        <v>2</v>
      </c>
      <c r="Q196" s="56">
        <f>P196/J196%</f>
        <v>51.282051282051285</v>
      </c>
    </row>
    <row r="197" spans="2:17" ht="12.75">
      <c r="B197" s="44" t="s">
        <v>10</v>
      </c>
      <c r="C197" s="54" t="s">
        <v>92</v>
      </c>
      <c r="D197" s="54" t="s">
        <v>94</v>
      </c>
      <c r="E197" s="54" t="s">
        <v>99</v>
      </c>
      <c r="F197" s="54" t="s">
        <v>133</v>
      </c>
      <c r="G197" s="54">
        <v>342</v>
      </c>
      <c r="H197" s="54">
        <v>251</v>
      </c>
      <c r="I197" s="44"/>
      <c r="J197" s="56">
        <v>1.5</v>
      </c>
      <c r="K197" s="54"/>
      <c r="L197" s="56">
        <v>0</v>
      </c>
      <c r="M197" s="56">
        <v>0</v>
      </c>
      <c r="N197" s="62"/>
      <c r="O197" s="62"/>
      <c r="P197" s="56">
        <v>1.5</v>
      </c>
      <c r="Q197" s="56">
        <v>0</v>
      </c>
    </row>
    <row r="198" spans="2:17" ht="12.75">
      <c r="B198" s="47" t="s">
        <v>150</v>
      </c>
      <c r="C198" s="50" t="s">
        <v>92</v>
      </c>
      <c r="D198" s="50" t="s">
        <v>94</v>
      </c>
      <c r="E198" s="50" t="s">
        <v>93</v>
      </c>
      <c r="F198" s="50" t="s">
        <v>95</v>
      </c>
      <c r="G198" s="50" t="s">
        <v>152</v>
      </c>
      <c r="H198" s="50" t="s">
        <v>11</v>
      </c>
      <c r="I198" s="45" t="e">
        <f>SUM(#REF!)</f>
        <v>#REF!</v>
      </c>
      <c r="J198" s="57">
        <f>J199+J204+J205+J206</f>
        <v>973.6</v>
      </c>
      <c r="K198" s="61" t="e">
        <f>SUM(#REF!)</f>
        <v>#REF!</v>
      </c>
      <c r="L198" s="57">
        <v>4.8</v>
      </c>
      <c r="M198" s="57">
        <v>20</v>
      </c>
      <c r="N198" s="62"/>
      <c r="O198" s="62"/>
      <c r="P198" s="57">
        <f>P199+P204+P205+P206</f>
        <v>21.1</v>
      </c>
      <c r="Q198" s="57">
        <f>P198/J198%</f>
        <v>2.16721446179129</v>
      </c>
    </row>
    <row r="199" spans="2:17" ht="12.75">
      <c r="B199" s="46" t="s">
        <v>151</v>
      </c>
      <c r="C199" s="54" t="s">
        <v>92</v>
      </c>
      <c r="D199" s="54" t="s">
        <v>94</v>
      </c>
      <c r="E199" s="54" t="s">
        <v>74</v>
      </c>
      <c r="F199" s="54" t="s">
        <v>96</v>
      </c>
      <c r="G199" s="54" t="s">
        <v>152</v>
      </c>
      <c r="H199" s="54" t="s">
        <v>11</v>
      </c>
      <c r="I199" s="44" t="e">
        <f>SUM(#REF!)</f>
        <v>#REF!</v>
      </c>
      <c r="J199" s="56">
        <f>J200+J201+J202+J203</f>
        <v>30.599999999999998</v>
      </c>
      <c r="K199" s="67" t="e">
        <f>SUM(#REF!)</f>
        <v>#REF!</v>
      </c>
      <c r="L199" s="56">
        <v>4.8</v>
      </c>
      <c r="M199" s="56">
        <v>20</v>
      </c>
      <c r="N199" s="62"/>
      <c r="O199" s="62"/>
      <c r="P199" s="56">
        <f>P200+P201</f>
        <v>21.1</v>
      </c>
      <c r="Q199" s="56">
        <f>P199/J199%</f>
        <v>68.95424836601308</v>
      </c>
    </row>
    <row r="200" spans="2:17" ht="12.75">
      <c r="B200" s="44" t="s">
        <v>58</v>
      </c>
      <c r="C200" s="54" t="s">
        <v>92</v>
      </c>
      <c r="D200" s="54" t="s">
        <v>94</v>
      </c>
      <c r="E200" s="54" t="s">
        <v>29</v>
      </c>
      <c r="F200" s="54" t="s">
        <v>132</v>
      </c>
      <c r="G200" s="54" t="s">
        <v>152</v>
      </c>
      <c r="H200" s="54">
        <v>211</v>
      </c>
      <c r="I200" s="44"/>
      <c r="J200" s="54">
        <v>21.7</v>
      </c>
      <c r="K200" s="54"/>
      <c r="L200" s="54">
        <v>12.7</v>
      </c>
      <c r="M200" s="56">
        <f>L200/J200%</f>
        <v>58.525345622119815</v>
      </c>
      <c r="N200" s="62"/>
      <c r="O200" s="62"/>
      <c r="P200" s="54">
        <v>16.1</v>
      </c>
      <c r="Q200" s="56">
        <f>P200/J200%</f>
        <v>74.19354838709678</v>
      </c>
    </row>
    <row r="201" spans="2:17" ht="12.75">
      <c r="B201" s="44" t="s">
        <v>5</v>
      </c>
      <c r="C201" s="54" t="s">
        <v>92</v>
      </c>
      <c r="D201" s="54" t="s">
        <v>94</v>
      </c>
      <c r="E201" s="54" t="s">
        <v>29</v>
      </c>
      <c r="F201" s="54" t="s">
        <v>132</v>
      </c>
      <c r="G201" s="54" t="s">
        <v>152</v>
      </c>
      <c r="H201" s="54">
        <v>213</v>
      </c>
      <c r="I201" s="44"/>
      <c r="J201" s="56">
        <v>6.6</v>
      </c>
      <c r="K201" s="54"/>
      <c r="L201" s="56">
        <v>4.3</v>
      </c>
      <c r="M201" s="56">
        <f>L201/J201%</f>
        <v>65.15151515151514</v>
      </c>
      <c r="N201" s="62"/>
      <c r="O201" s="62"/>
      <c r="P201" s="56">
        <v>5</v>
      </c>
      <c r="Q201" s="56">
        <f>P201/J201%</f>
        <v>75.75757575757575</v>
      </c>
    </row>
    <row r="202" spans="2:17" ht="12.75">
      <c r="B202" s="44" t="s">
        <v>61</v>
      </c>
      <c r="C202" s="54" t="s">
        <v>92</v>
      </c>
      <c r="D202" s="54" t="s">
        <v>94</v>
      </c>
      <c r="E202" s="54" t="s">
        <v>134</v>
      </c>
      <c r="F202" s="54" t="s">
        <v>153</v>
      </c>
      <c r="G202" s="54" t="s">
        <v>152</v>
      </c>
      <c r="H202" s="54">
        <v>221</v>
      </c>
      <c r="I202" s="44"/>
      <c r="J202" s="56">
        <v>0.7</v>
      </c>
      <c r="K202" s="54"/>
      <c r="L202" s="56">
        <v>0</v>
      </c>
      <c r="M202" s="56">
        <f>L202/J202%</f>
        <v>0</v>
      </c>
      <c r="N202" s="62"/>
      <c r="O202" s="62"/>
      <c r="P202" s="56">
        <v>0</v>
      </c>
      <c r="Q202" s="56">
        <v>0</v>
      </c>
    </row>
    <row r="203" spans="2:17" ht="12.75">
      <c r="B203" s="44" t="s">
        <v>38</v>
      </c>
      <c r="C203" s="54" t="s">
        <v>92</v>
      </c>
      <c r="D203" s="54" t="s">
        <v>94</v>
      </c>
      <c r="E203" s="54" t="s">
        <v>134</v>
      </c>
      <c r="F203" s="54" t="s">
        <v>137</v>
      </c>
      <c r="G203" s="54" t="s">
        <v>152</v>
      </c>
      <c r="H203" s="54">
        <v>300</v>
      </c>
      <c r="I203" s="44"/>
      <c r="J203" s="56">
        <v>1.6</v>
      </c>
      <c r="K203" s="54"/>
      <c r="L203" s="56"/>
      <c r="M203" s="56"/>
      <c r="N203" s="62"/>
      <c r="O203" s="62"/>
      <c r="P203" s="56">
        <v>0</v>
      </c>
      <c r="Q203" s="56">
        <v>0</v>
      </c>
    </row>
    <row r="204" spans="2:17" ht="12.75">
      <c r="B204" s="44" t="s">
        <v>163</v>
      </c>
      <c r="C204" s="54" t="s">
        <v>92</v>
      </c>
      <c r="D204" s="54" t="s">
        <v>94</v>
      </c>
      <c r="E204" s="54" t="s">
        <v>106</v>
      </c>
      <c r="F204" s="54" t="s">
        <v>164</v>
      </c>
      <c r="G204" s="54" t="s">
        <v>152</v>
      </c>
      <c r="H204" s="54" t="s">
        <v>11</v>
      </c>
      <c r="I204" s="44"/>
      <c r="J204" s="56">
        <v>943</v>
      </c>
      <c r="K204" s="54"/>
      <c r="L204" s="56"/>
      <c r="M204" s="56"/>
      <c r="N204" s="62"/>
      <c r="O204" s="62"/>
      <c r="P204" s="56">
        <v>0</v>
      </c>
      <c r="Q204" s="56">
        <v>0</v>
      </c>
    </row>
    <row r="205" spans="2:17" ht="12.75">
      <c r="B205" s="44" t="s">
        <v>165</v>
      </c>
      <c r="C205" s="54" t="s">
        <v>92</v>
      </c>
      <c r="D205" s="54" t="s">
        <v>94</v>
      </c>
      <c r="E205" s="54">
        <v>12</v>
      </c>
      <c r="F205" s="54" t="s">
        <v>166</v>
      </c>
      <c r="G205" s="54" t="s">
        <v>152</v>
      </c>
      <c r="H205" s="54" t="s">
        <v>11</v>
      </c>
      <c r="I205" s="44"/>
      <c r="J205" s="56">
        <v>0</v>
      </c>
      <c r="K205" s="54"/>
      <c r="L205" s="56"/>
      <c r="M205" s="56"/>
      <c r="N205" s="62"/>
      <c r="O205" s="62"/>
      <c r="P205" s="56">
        <v>0</v>
      </c>
      <c r="Q205" s="56">
        <v>0</v>
      </c>
    </row>
    <row r="206" spans="2:17" ht="12.75">
      <c r="B206" s="45" t="s">
        <v>168</v>
      </c>
      <c r="C206" s="50" t="s">
        <v>92</v>
      </c>
      <c r="D206" s="50" t="s">
        <v>99</v>
      </c>
      <c r="E206" s="50" t="s">
        <v>29</v>
      </c>
      <c r="F206" s="50" t="s">
        <v>167</v>
      </c>
      <c r="G206" s="50" t="s">
        <v>152</v>
      </c>
      <c r="H206" s="50">
        <v>225</v>
      </c>
      <c r="I206" s="45"/>
      <c r="J206" s="57">
        <v>0</v>
      </c>
      <c r="K206" s="50"/>
      <c r="L206" s="57"/>
      <c r="M206" s="57"/>
      <c r="N206" s="64"/>
      <c r="O206" s="64"/>
      <c r="P206" s="57">
        <v>0</v>
      </c>
      <c r="Q206" s="57">
        <v>0</v>
      </c>
    </row>
    <row r="207" spans="2:17" ht="12.75">
      <c r="B207" s="47" t="s">
        <v>100</v>
      </c>
      <c r="C207" s="50" t="s">
        <v>92</v>
      </c>
      <c r="D207" s="50" t="s">
        <v>101</v>
      </c>
      <c r="E207" s="50" t="s">
        <v>93</v>
      </c>
      <c r="F207" s="50" t="s">
        <v>95</v>
      </c>
      <c r="G207" s="50" t="s">
        <v>11</v>
      </c>
      <c r="H207" s="50" t="s">
        <v>11</v>
      </c>
      <c r="I207" s="45" t="e">
        <f>SUM(I208)</f>
        <v>#REF!</v>
      </c>
      <c r="J207" s="57">
        <f>J208+J212+J224+J236+J248+J260</f>
        <v>2395.3999999999996</v>
      </c>
      <c r="K207" s="61" t="e">
        <f>SUM(K208)</f>
        <v>#REF!</v>
      </c>
      <c r="L207" s="57" t="e">
        <f>SUM(L208)</f>
        <v>#REF!</v>
      </c>
      <c r="M207" s="57" t="e">
        <f>L207/J207%</f>
        <v>#REF!</v>
      </c>
      <c r="N207" s="62"/>
      <c r="O207" s="62"/>
      <c r="P207" s="57">
        <f>SUM(P208+P212+P224+P236+P248+P260)</f>
        <v>1693.2</v>
      </c>
      <c r="Q207" s="57">
        <f aca="true" t="shared" si="7" ref="Q207:Q215">P207/J207%</f>
        <v>70.68548050429992</v>
      </c>
    </row>
    <row r="208" spans="2:17" ht="12.75">
      <c r="B208" s="47" t="s">
        <v>183</v>
      </c>
      <c r="C208" s="50" t="s">
        <v>92</v>
      </c>
      <c r="D208" s="50" t="s">
        <v>101</v>
      </c>
      <c r="E208" s="50" t="s">
        <v>74</v>
      </c>
      <c r="F208" s="50" t="s">
        <v>95</v>
      </c>
      <c r="G208" s="50" t="s">
        <v>11</v>
      </c>
      <c r="H208" s="50" t="s">
        <v>11</v>
      </c>
      <c r="I208" s="45" t="e">
        <f>SUM(I212+I224+I236+I248+I260+#REF!)</f>
        <v>#REF!</v>
      </c>
      <c r="J208" s="57">
        <f>J209</f>
        <v>449</v>
      </c>
      <c r="K208" s="50" t="e">
        <f>SUM(K212+K224+K236+K248+K260+#REF!)</f>
        <v>#REF!</v>
      </c>
      <c r="L208" s="57" t="e">
        <f>SUM(L212+L224+L236+L248+L260)</f>
        <v>#REF!</v>
      </c>
      <c r="M208" s="57" t="e">
        <f>L208/J208%</f>
        <v>#REF!</v>
      </c>
      <c r="N208" s="62"/>
      <c r="O208" s="62"/>
      <c r="P208" s="57">
        <f>P209</f>
        <v>303.4</v>
      </c>
      <c r="Q208" s="57">
        <f t="shared" si="7"/>
        <v>67.57238307349665</v>
      </c>
    </row>
    <row r="209" spans="2:17" ht="12.75">
      <c r="B209" s="44" t="s">
        <v>145</v>
      </c>
      <c r="C209" s="54" t="s">
        <v>92</v>
      </c>
      <c r="D209" s="54" t="s">
        <v>101</v>
      </c>
      <c r="E209" s="54" t="s">
        <v>74</v>
      </c>
      <c r="F209" s="54">
        <v>4400000</v>
      </c>
      <c r="G209" s="54">
        <v>327</v>
      </c>
      <c r="H209" s="54">
        <v>210</v>
      </c>
      <c r="I209" s="44"/>
      <c r="J209" s="56">
        <f>J210+J211</f>
        <v>449</v>
      </c>
      <c r="K209" s="54"/>
      <c r="L209" s="56"/>
      <c r="M209" s="56"/>
      <c r="N209" s="71"/>
      <c r="O209" s="71"/>
      <c r="P209" s="56">
        <f>P210+P211</f>
        <v>303.4</v>
      </c>
      <c r="Q209" s="56">
        <f t="shared" si="7"/>
        <v>67.57238307349665</v>
      </c>
    </row>
    <row r="210" spans="2:17" ht="12.75">
      <c r="B210" s="44" t="s">
        <v>58</v>
      </c>
      <c r="C210" s="54" t="s">
        <v>92</v>
      </c>
      <c r="D210" s="54" t="s">
        <v>101</v>
      </c>
      <c r="E210" s="54" t="s">
        <v>74</v>
      </c>
      <c r="F210" s="54">
        <v>4400000</v>
      </c>
      <c r="G210" s="54">
        <v>327</v>
      </c>
      <c r="H210" s="54">
        <v>211</v>
      </c>
      <c r="I210" s="44"/>
      <c r="J210" s="54">
        <v>344.9</v>
      </c>
      <c r="K210" s="54"/>
      <c r="L210" s="56"/>
      <c r="M210" s="56"/>
      <c r="N210" s="71"/>
      <c r="O210" s="71"/>
      <c r="P210" s="56">
        <v>233.1</v>
      </c>
      <c r="Q210" s="56">
        <f t="shared" si="7"/>
        <v>67.58480719049</v>
      </c>
    </row>
    <row r="211" spans="2:17" ht="12.75">
      <c r="B211" s="44" t="s">
        <v>5</v>
      </c>
      <c r="C211" s="54" t="s">
        <v>92</v>
      </c>
      <c r="D211" s="54" t="s">
        <v>101</v>
      </c>
      <c r="E211" s="54" t="s">
        <v>74</v>
      </c>
      <c r="F211" s="54">
        <v>4400000</v>
      </c>
      <c r="G211" s="54">
        <v>327</v>
      </c>
      <c r="H211" s="54">
        <v>213</v>
      </c>
      <c r="I211" s="44"/>
      <c r="J211" s="54">
        <v>104.1</v>
      </c>
      <c r="K211" s="54"/>
      <c r="L211" s="56"/>
      <c r="M211" s="56"/>
      <c r="N211" s="71"/>
      <c r="O211" s="71"/>
      <c r="P211" s="56">
        <v>70.3</v>
      </c>
      <c r="Q211" s="56">
        <f t="shared" si="7"/>
        <v>67.53121998078771</v>
      </c>
    </row>
    <row r="212" spans="2:17" ht="12.75">
      <c r="B212" s="47" t="s">
        <v>146</v>
      </c>
      <c r="C212" s="50" t="s">
        <v>92</v>
      </c>
      <c r="D212" s="50" t="s">
        <v>101</v>
      </c>
      <c r="E212" s="50" t="s">
        <v>74</v>
      </c>
      <c r="F212" s="50">
        <v>4400000</v>
      </c>
      <c r="G212" s="50">
        <v>327</v>
      </c>
      <c r="H212" s="50" t="s">
        <v>11</v>
      </c>
      <c r="I212" s="45" t="e">
        <f>SUM(I213+I216+#REF!+I220)</f>
        <v>#REF!</v>
      </c>
      <c r="J212" s="57">
        <f>SUM(J213+J216+J219+J220)</f>
        <v>844.5</v>
      </c>
      <c r="K212" s="61" t="e">
        <f>SUM(K213+K216+#REF!+K220)</f>
        <v>#REF!</v>
      </c>
      <c r="L212" s="57">
        <v>126.6</v>
      </c>
      <c r="M212" s="57">
        <f>L212/J212%</f>
        <v>14.991119005328596</v>
      </c>
      <c r="N212" s="62"/>
      <c r="O212" s="62"/>
      <c r="P212" s="57">
        <f>P213+P219+P220</f>
        <v>574.8</v>
      </c>
      <c r="Q212" s="57">
        <f t="shared" si="7"/>
        <v>68.0639431616341</v>
      </c>
    </row>
    <row r="213" spans="2:17" ht="12.75">
      <c r="B213" s="44" t="s">
        <v>145</v>
      </c>
      <c r="C213" s="54" t="s">
        <v>92</v>
      </c>
      <c r="D213" s="54" t="s">
        <v>101</v>
      </c>
      <c r="E213" s="54" t="s">
        <v>74</v>
      </c>
      <c r="F213" s="54">
        <v>4400000</v>
      </c>
      <c r="G213" s="54">
        <v>327</v>
      </c>
      <c r="H213" s="54">
        <v>210</v>
      </c>
      <c r="I213" s="44" t="e">
        <f>SUM(I214+#REF!+I215)</f>
        <v>#REF!</v>
      </c>
      <c r="J213" s="56">
        <f>SUM(J214+J215)</f>
        <v>829.5</v>
      </c>
      <c r="K213" s="67" t="e">
        <f>SUM(K214+#REF!+K215)</f>
        <v>#REF!</v>
      </c>
      <c r="L213" s="56" t="e">
        <f>L214+#REF!+L215</f>
        <v>#REF!</v>
      </c>
      <c r="M213" s="56" t="e">
        <f>L213/J213%</f>
        <v>#REF!</v>
      </c>
      <c r="N213" s="62"/>
      <c r="O213" s="62"/>
      <c r="P213" s="56">
        <f>P214+P215</f>
        <v>574.8</v>
      </c>
      <c r="Q213" s="56">
        <f t="shared" si="7"/>
        <v>69.29475587703435</v>
      </c>
    </row>
    <row r="214" spans="2:17" ht="12.75">
      <c r="B214" s="44" t="s">
        <v>58</v>
      </c>
      <c r="C214" s="54" t="s">
        <v>92</v>
      </c>
      <c r="D214" s="54" t="s">
        <v>101</v>
      </c>
      <c r="E214" s="54" t="s">
        <v>74</v>
      </c>
      <c r="F214" s="54">
        <v>4400000</v>
      </c>
      <c r="G214" s="54">
        <v>327</v>
      </c>
      <c r="H214" s="54">
        <v>211</v>
      </c>
      <c r="I214" s="44">
        <v>251460</v>
      </c>
      <c r="J214" s="56">
        <v>637.1</v>
      </c>
      <c r="K214" s="54">
        <v>50292</v>
      </c>
      <c r="L214" s="54">
        <v>90.7</v>
      </c>
      <c r="M214" s="56">
        <f>L214/J214%</f>
        <v>14.236383613247527</v>
      </c>
      <c r="N214" s="62"/>
      <c r="O214" s="62"/>
      <c r="P214" s="56">
        <v>443</v>
      </c>
      <c r="Q214" s="56">
        <f t="shared" si="7"/>
        <v>69.53382514518913</v>
      </c>
    </row>
    <row r="215" spans="2:17" ht="12.75">
      <c r="B215" s="44" t="s">
        <v>5</v>
      </c>
      <c r="C215" s="54" t="s">
        <v>92</v>
      </c>
      <c r="D215" s="54" t="s">
        <v>101</v>
      </c>
      <c r="E215" s="54" t="s">
        <v>74</v>
      </c>
      <c r="F215" s="54">
        <v>4400000</v>
      </c>
      <c r="G215" s="54">
        <v>327</v>
      </c>
      <c r="H215" s="54">
        <v>213</v>
      </c>
      <c r="I215" s="44">
        <v>65883</v>
      </c>
      <c r="J215" s="56">
        <v>192.4</v>
      </c>
      <c r="K215" s="67">
        <v>13176</v>
      </c>
      <c r="L215" s="56">
        <v>35.9</v>
      </c>
      <c r="M215" s="56">
        <f>L215/J215%</f>
        <v>18.659043659043657</v>
      </c>
      <c r="N215" s="62"/>
      <c r="O215" s="62"/>
      <c r="P215" s="56">
        <v>131.8</v>
      </c>
      <c r="Q215" s="56">
        <f t="shared" si="7"/>
        <v>68.5031185031185</v>
      </c>
    </row>
    <row r="216" spans="2:17" ht="12.75">
      <c r="B216" s="44" t="s">
        <v>141</v>
      </c>
      <c r="C216" s="54" t="s">
        <v>92</v>
      </c>
      <c r="D216" s="54" t="s">
        <v>101</v>
      </c>
      <c r="E216" s="54" t="s">
        <v>74</v>
      </c>
      <c r="F216" s="54">
        <v>4400000</v>
      </c>
      <c r="G216" s="54">
        <v>327</v>
      </c>
      <c r="H216" s="54">
        <v>220</v>
      </c>
      <c r="I216" s="44" t="e">
        <f>SUM(I217+#REF!+I218+I219)</f>
        <v>#REF!</v>
      </c>
      <c r="J216" s="56">
        <f>J217+J218+J219</f>
        <v>3</v>
      </c>
      <c r="K216" s="54" t="e">
        <f>SUM(K217+#REF!+K218+K219)</f>
        <v>#REF!</v>
      </c>
      <c r="L216" s="54"/>
      <c r="M216" s="50"/>
      <c r="N216" s="62"/>
      <c r="O216" s="62"/>
      <c r="P216" s="56">
        <v>0</v>
      </c>
      <c r="Q216" s="56">
        <v>0</v>
      </c>
    </row>
    <row r="217" spans="2:17" ht="12.75">
      <c r="B217" s="44" t="s">
        <v>61</v>
      </c>
      <c r="C217" s="54" t="s">
        <v>92</v>
      </c>
      <c r="D217" s="54" t="s">
        <v>101</v>
      </c>
      <c r="E217" s="54" t="s">
        <v>74</v>
      </c>
      <c r="F217" s="54">
        <v>4400000</v>
      </c>
      <c r="G217" s="54">
        <v>327</v>
      </c>
      <c r="H217" s="54">
        <v>221</v>
      </c>
      <c r="I217" s="44"/>
      <c r="J217" s="66"/>
      <c r="K217" s="54"/>
      <c r="L217" s="54"/>
      <c r="M217" s="50"/>
      <c r="N217" s="62"/>
      <c r="O217" s="62"/>
      <c r="P217" s="54"/>
      <c r="Q217" s="54"/>
    </row>
    <row r="218" spans="2:17" ht="12.75">
      <c r="B218" s="44" t="s">
        <v>35</v>
      </c>
      <c r="C218" s="54" t="s">
        <v>92</v>
      </c>
      <c r="D218" s="54" t="s">
        <v>101</v>
      </c>
      <c r="E218" s="54" t="s">
        <v>74</v>
      </c>
      <c r="F218" s="54">
        <v>4400000</v>
      </c>
      <c r="G218" s="54">
        <v>327</v>
      </c>
      <c r="H218" s="54">
        <v>225</v>
      </c>
      <c r="I218" s="44"/>
      <c r="J218" s="56">
        <v>3</v>
      </c>
      <c r="K218" s="54"/>
      <c r="L218" s="54"/>
      <c r="M218" s="50"/>
      <c r="N218" s="62"/>
      <c r="O218" s="62"/>
      <c r="P218" s="56">
        <v>0</v>
      </c>
      <c r="Q218" s="56">
        <v>0</v>
      </c>
    </row>
    <row r="219" spans="2:17" ht="12.75">
      <c r="B219" s="44" t="s">
        <v>6</v>
      </c>
      <c r="C219" s="54" t="s">
        <v>92</v>
      </c>
      <c r="D219" s="54" t="s">
        <v>101</v>
      </c>
      <c r="E219" s="54" t="s">
        <v>74</v>
      </c>
      <c r="F219" s="54">
        <v>4400000</v>
      </c>
      <c r="G219" s="54">
        <v>327</v>
      </c>
      <c r="H219" s="54">
        <v>226</v>
      </c>
      <c r="I219" s="44"/>
      <c r="J219" s="56">
        <v>0</v>
      </c>
      <c r="K219" s="54"/>
      <c r="L219" s="54"/>
      <c r="M219" s="50"/>
      <c r="N219" s="62"/>
      <c r="O219" s="62"/>
      <c r="P219" s="56">
        <v>0</v>
      </c>
      <c r="Q219" s="56">
        <v>0</v>
      </c>
    </row>
    <row r="220" spans="2:17" ht="12.75">
      <c r="B220" s="44" t="s">
        <v>38</v>
      </c>
      <c r="C220" s="54" t="s">
        <v>92</v>
      </c>
      <c r="D220" s="54" t="s">
        <v>101</v>
      </c>
      <c r="E220" s="54" t="s">
        <v>74</v>
      </c>
      <c r="F220" s="54">
        <v>4400000</v>
      </c>
      <c r="G220" s="54">
        <v>327</v>
      </c>
      <c r="H220" s="54">
        <v>300</v>
      </c>
      <c r="I220" s="44">
        <f>SUM(I221+I222)</f>
        <v>18000</v>
      </c>
      <c r="J220" s="56">
        <f>J221+J222</f>
        <v>12</v>
      </c>
      <c r="K220" s="54">
        <f>SUM(K221+K222)</f>
        <v>0</v>
      </c>
      <c r="L220" s="56">
        <v>0</v>
      </c>
      <c r="M220" s="56">
        <f>L220/J220%</f>
        <v>0</v>
      </c>
      <c r="N220" s="62"/>
      <c r="O220" s="62"/>
      <c r="P220" s="56">
        <v>0</v>
      </c>
      <c r="Q220" s="56">
        <v>0</v>
      </c>
    </row>
    <row r="221" spans="2:17" ht="12.75">
      <c r="B221" s="44" t="s">
        <v>39</v>
      </c>
      <c r="C221" s="54" t="s">
        <v>92</v>
      </c>
      <c r="D221" s="54" t="s">
        <v>101</v>
      </c>
      <c r="E221" s="54" t="s">
        <v>74</v>
      </c>
      <c r="F221" s="54">
        <v>4400000</v>
      </c>
      <c r="G221" s="54">
        <v>327</v>
      </c>
      <c r="H221" s="54">
        <v>310</v>
      </c>
      <c r="I221" s="44"/>
      <c r="J221" s="54"/>
      <c r="K221" s="54"/>
      <c r="L221" s="54"/>
      <c r="M221" s="50"/>
      <c r="N221" s="62"/>
      <c r="O221" s="62"/>
      <c r="P221" s="54"/>
      <c r="Q221" s="50"/>
    </row>
    <row r="222" spans="2:17" ht="12.75">
      <c r="B222" s="44" t="s">
        <v>147</v>
      </c>
      <c r="C222" s="54" t="s">
        <v>92</v>
      </c>
      <c r="D222" s="54" t="s">
        <v>101</v>
      </c>
      <c r="E222" s="54" t="s">
        <v>74</v>
      </c>
      <c r="F222" s="54">
        <v>4400000</v>
      </c>
      <c r="G222" s="54">
        <v>327</v>
      </c>
      <c r="H222" s="54">
        <v>340</v>
      </c>
      <c r="I222" s="44">
        <f>SUM(I223)</f>
        <v>18000</v>
      </c>
      <c r="J222" s="56">
        <v>12</v>
      </c>
      <c r="K222" s="54">
        <f>SUM(K223)</f>
        <v>0</v>
      </c>
      <c r="L222" s="56">
        <v>0</v>
      </c>
      <c r="M222" s="56">
        <f>L222/J222%</f>
        <v>0</v>
      </c>
      <c r="N222" s="62"/>
      <c r="O222" s="62"/>
      <c r="P222" s="56">
        <v>0</v>
      </c>
      <c r="Q222" s="56">
        <v>0</v>
      </c>
    </row>
    <row r="223" spans="2:17" ht="12.75">
      <c r="B223" s="44" t="s">
        <v>10</v>
      </c>
      <c r="C223" s="54" t="s">
        <v>92</v>
      </c>
      <c r="D223" s="54" t="s">
        <v>101</v>
      </c>
      <c r="E223" s="54" t="s">
        <v>74</v>
      </c>
      <c r="F223" s="54">
        <v>4400000</v>
      </c>
      <c r="G223" s="54">
        <v>327</v>
      </c>
      <c r="H223" s="54" t="s">
        <v>172</v>
      </c>
      <c r="I223" s="44">
        <v>18000</v>
      </c>
      <c r="J223" s="54"/>
      <c r="K223" s="54"/>
      <c r="L223" s="54"/>
      <c r="M223" s="50"/>
      <c r="N223" s="62"/>
      <c r="O223" s="62"/>
      <c r="P223" s="54"/>
      <c r="Q223" s="50"/>
    </row>
    <row r="224" spans="2:17" ht="12.75">
      <c r="B224" s="47" t="s">
        <v>102</v>
      </c>
      <c r="C224" s="50" t="s">
        <v>92</v>
      </c>
      <c r="D224" s="50" t="s">
        <v>101</v>
      </c>
      <c r="E224" s="50" t="s">
        <v>74</v>
      </c>
      <c r="F224" s="50">
        <v>4400000</v>
      </c>
      <c r="G224" s="50">
        <v>327</v>
      </c>
      <c r="H224" s="50" t="s">
        <v>11</v>
      </c>
      <c r="I224" s="45" t="e">
        <f>SUM(I225+I228+#REF!+I232)</f>
        <v>#REF!</v>
      </c>
      <c r="J224" s="57">
        <f>SUM(J225+J228+J232)</f>
        <v>275.3</v>
      </c>
      <c r="K224" s="61" t="e">
        <f>SUM(K225+K228+#REF!+K232)</f>
        <v>#REF!</v>
      </c>
      <c r="L224" s="57" t="e">
        <f>SUM(L226+#REF!+L227)</f>
        <v>#REF!</v>
      </c>
      <c r="M224" s="57" t="e">
        <f>L224/J224%</f>
        <v>#REF!</v>
      </c>
      <c r="N224" s="62"/>
      <c r="O224" s="62"/>
      <c r="P224" s="57">
        <f>SUM(P225+P232)</f>
        <v>193.9</v>
      </c>
      <c r="Q224" s="57">
        <f>P224/J224%</f>
        <v>70.4322557210316</v>
      </c>
    </row>
    <row r="225" spans="2:17" ht="12.75">
      <c r="B225" s="44" t="s">
        <v>145</v>
      </c>
      <c r="C225" s="54" t="s">
        <v>92</v>
      </c>
      <c r="D225" s="54" t="s">
        <v>101</v>
      </c>
      <c r="E225" s="54" t="s">
        <v>74</v>
      </c>
      <c r="F225" s="54">
        <v>4400000</v>
      </c>
      <c r="G225" s="54">
        <v>327</v>
      </c>
      <c r="H225" s="54">
        <v>210</v>
      </c>
      <c r="I225" s="44" t="e">
        <f>SUM(I226+#REF!+I227)</f>
        <v>#REF!</v>
      </c>
      <c r="J225" s="56">
        <f>SUM(J226+J227)</f>
        <v>267.3</v>
      </c>
      <c r="K225" s="67" t="e">
        <f>SUM(K226+#REF!+K227)</f>
        <v>#REF!</v>
      </c>
      <c r="L225" s="56" t="e">
        <f>SUM(L226+#REF!+L227)</f>
        <v>#REF!</v>
      </c>
      <c r="M225" s="56" t="e">
        <f>L225/J225%</f>
        <v>#REF!</v>
      </c>
      <c r="N225" s="62"/>
      <c r="O225" s="62"/>
      <c r="P225" s="56">
        <f>SUM(P226+P227)</f>
        <v>193.9</v>
      </c>
      <c r="Q225" s="56">
        <f>P225/J225%</f>
        <v>72.54021698466143</v>
      </c>
    </row>
    <row r="226" spans="2:17" ht="12.75">
      <c r="B226" s="44" t="s">
        <v>58</v>
      </c>
      <c r="C226" s="54" t="s">
        <v>92</v>
      </c>
      <c r="D226" s="54" t="s">
        <v>101</v>
      </c>
      <c r="E226" s="54" t="s">
        <v>74</v>
      </c>
      <c r="F226" s="54">
        <v>4400000</v>
      </c>
      <c r="G226" s="54">
        <v>327</v>
      </c>
      <c r="H226" s="54">
        <v>211</v>
      </c>
      <c r="I226" s="44">
        <v>58842</v>
      </c>
      <c r="J226" s="54">
        <v>205.3</v>
      </c>
      <c r="K226" s="54">
        <v>11768</v>
      </c>
      <c r="L226" s="54">
        <v>28.9</v>
      </c>
      <c r="M226" s="56">
        <f>L226/J226%</f>
        <v>14.076960545543107</v>
      </c>
      <c r="N226" s="62"/>
      <c r="O226" s="62"/>
      <c r="P226" s="54">
        <v>148.9</v>
      </c>
      <c r="Q226" s="56">
        <f>P226/J226%</f>
        <v>72.52800779347297</v>
      </c>
    </row>
    <row r="227" spans="2:17" ht="12.75">
      <c r="B227" s="44" t="s">
        <v>5</v>
      </c>
      <c r="C227" s="54" t="s">
        <v>92</v>
      </c>
      <c r="D227" s="54" t="s">
        <v>101</v>
      </c>
      <c r="E227" s="54" t="s">
        <v>74</v>
      </c>
      <c r="F227" s="54">
        <v>4400000</v>
      </c>
      <c r="G227" s="54">
        <v>327</v>
      </c>
      <c r="H227" s="54">
        <v>213</v>
      </c>
      <c r="I227" s="44">
        <v>15417</v>
      </c>
      <c r="J227" s="56">
        <v>62</v>
      </c>
      <c r="K227" s="67">
        <v>3083</v>
      </c>
      <c r="L227" s="56">
        <v>11.9</v>
      </c>
      <c r="M227" s="56">
        <f>L227/J227%</f>
        <v>19.193548387096776</v>
      </c>
      <c r="N227" s="62"/>
      <c r="O227" s="62"/>
      <c r="P227" s="56">
        <v>45</v>
      </c>
      <c r="Q227" s="56">
        <f>P227/J227%</f>
        <v>72.58064516129032</v>
      </c>
    </row>
    <row r="228" spans="2:17" ht="12.75">
      <c r="B228" s="44" t="s">
        <v>42</v>
      </c>
      <c r="C228" s="54" t="s">
        <v>92</v>
      </c>
      <c r="D228" s="54" t="s">
        <v>101</v>
      </c>
      <c r="E228" s="54" t="s">
        <v>74</v>
      </c>
      <c r="F228" s="54">
        <v>4400000</v>
      </c>
      <c r="G228" s="54">
        <v>327</v>
      </c>
      <c r="H228" s="54">
        <v>220</v>
      </c>
      <c r="I228" s="44" t="e">
        <f>SUM(I229+#REF!+I230+I231)</f>
        <v>#REF!</v>
      </c>
      <c r="J228" s="56">
        <f>J229+J230+J231</f>
        <v>2</v>
      </c>
      <c r="K228" s="54" t="e">
        <f>SUM(K229+#REF!+K230+K231)</f>
        <v>#REF!</v>
      </c>
      <c r="L228" s="54"/>
      <c r="M228" s="50"/>
      <c r="N228" s="62"/>
      <c r="O228" s="62"/>
      <c r="P228" s="56">
        <v>0</v>
      </c>
      <c r="Q228" s="56">
        <v>0</v>
      </c>
    </row>
    <row r="229" spans="2:17" ht="12.75">
      <c r="B229" s="44" t="s">
        <v>61</v>
      </c>
      <c r="C229" s="54" t="s">
        <v>92</v>
      </c>
      <c r="D229" s="54" t="s">
        <v>101</v>
      </c>
      <c r="E229" s="54" t="s">
        <v>74</v>
      </c>
      <c r="F229" s="54">
        <v>4400000</v>
      </c>
      <c r="G229" s="54">
        <v>327</v>
      </c>
      <c r="H229" s="54">
        <v>221</v>
      </c>
      <c r="I229" s="44"/>
      <c r="J229" s="54"/>
      <c r="K229" s="54"/>
      <c r="L229" s="54"/>
      <c r="M229" s="50"/>
      <c r="N229" s="62"/>
      <c r="O229" s="62"/>
      <c r="P229" s="54"/>
      <c r="Q229" s="54"/>
    </row>
    <row r="230" spans="2:17" ht="12.75">
      <c r="B230" s="44" t="s">
        <v>35</v>
      </c>
      <c r="C230" s="54" t="s">
        <v>92</v>
      </c>
      <c r="D230" s="54" t="s">
        <v>101</v>
      </c>
      <c r="E230" s="54" t="s">
        <v>74</v>
      </c>
      <c r="F230" s="54">
        <v>4400000</v>
      </c>
      <c r="G230" s="54">
        <v>327</v>
      </c>
      <c r="H230" s="54">
        <v>225</v>
      </c>
      <c r="I230" s="44"/>
      <c r="J230" s="56">
        <v>2</v>
      </c>
      <c r="K230" s="54"/>
      <c r="L230" s="54"/>
      <c r="M230" s="50"/>
      <c r="N230" s="62"/>
      <c r="O230" s="62"/>
      <c r="P230" s="56">
        <v>0</v>
      </c>
      <c r="Q230" s="56">
        <v>0</v>
      </c>
    </row>
    <row r="231" spans="2:17" ht="12.75">
      <c r="B231" s="44" t="s">
        <v>6</v>
      </c>
      <c r="C231" s="54" t="s">
        <v>92</v>
      </c>
      <c r="D231" s="54" t="s">
        <v>101</v>
      </c>
      <c r="E231" s="54" t="s">
        <v>74</v>
      </c>
      <c r="F231" s="54">
        <v>4400000</v>
      </c>
      <c r="G231" s="54">
        <v>327</v>
      </c>
      <c r="H231" s="54">
        <v>226</v>
      </c>
      <c r="I231" s="44"/>
      <c r="J231" s="54"/>
      <c r="K231" s="54"/>
      <c r="L231" s="54"/>
      <c r="M231" s="50"/>
      <c r="N231" s="62"/>
      <c r="O231" s="62"/>
      <c r="P231" s="54"/>
      <c r="Q231" s="50"/>
    </row>
    <row r="232" spans="2:17" ht="12.75">
      <c r="B232" s="44" t="s">
        <v>38</v>
      </c>
      <c r="C232" s="54" t="s">
        <v>92</v>
      </c>
      <c r="D232" s="54" t="s">
        <v>101</v>
      </c>
      <c r="E232" s="54" t="s">
        <v>74</v>
      </c>
      <c r="F232" s="54">
        <v>4400000</v>
      </c>
      <c r="G232" s="54">
        <v>327</v>
      </c>
      <c r="H232" s="54">
        <v>300</v>
      </c>
      <c r="I232" s="44">
        <f>SUM(I233+I234)</f>
        <v>6000</v>
      </c>
      <c r="J232" s="56">
        <f>J233+J234</f>
        <v>6</v>
      </c>
      <c r="K232" s="54">
        <f>SUM(K233+K234)</f>
        <v>0</v>
      </c>
      <c r="L232" s="56">
        <v>0</v>
      </c>
      <c r="M232" s="56">
        <v>0</v>
      </c>
      <c r="N232" s="62"/>
      <c r="O232" s="62"/>
      <c r="P232" s="56">
        <v>0</v>
      </c>
      <c r="Q232" s="56">
        <v>0</v>
      </c>
    </row>
    <row r="233" spans="2:17" ht="12.75">
      <c r="B233" s="44" t="s">
        <v>39</v>
      </c>
      <c r="C233" s="54" t="s">
        <v>92</v>
      </c>
      <c r="D233" s="54" t="s">
        <v>101</v>
      </c>
      <c r="E233" s="54" t="s">
        <v>74</v>
      </c>
      <c r="F233" s="54">
        <v>4400000</v>
      </c>
      <c r="G233" s="54">
        <v>327</v>
      </c>
      <c r="H233" s="54">
        <v>310</v>
      </c>
      <c r="I233" s="44"/>
      <c r="J233" s="54"/>
      <c r="K233" s="54"/>
      <c r="L233" s="54"/>
      <c r="M233" s="50"/>
      <c r="N233" s="62"/>
      <c r="O233" s="62"/>
      <c r="P233" s="54"/>
      <c r="Q233" s="50"/>
    </row>
    <row r="234" spans="2:17" ht="12.75">
      <c r="B234" s="44" t="s">
        <v>147</v>
      </c>
      <c r="C234" s="54" t="s">
        <v>92</v>
      </c>
      <c r="D234" s="54" t="s">
        <v>101</v>
      </c>
      <c r="E234" s="54" t="s">
        <v>74</v>
      </c>
      <c r="F234" s="54">
        <v>4400000</v>
      </c>
      <c r="G234" s="54">
        <v>327</v>
      </c>
      <c r="H234" s="54">
        <v>340</v>
      </c>
      <c r="I234" s="44">
        <f>SUM(I235)</f>
        <v>6000</v>
      </c>
      <c r="J234" s="56">
        <v>6</v>
      </c>
      <c r="K234" s="54">
        <f>SUM(K235)</f>
        <v>0</v>
      </c>
      <c r="L234" s="56">
        <v>0</v>
      </c>
      <c r="M234" s="56">
        <v>0</v>
      </c>
      <c r="N234" s="62"/>
      <c r="O234" s="62"/>
      <c r="P234" s="56">
        <v>0</v>
      </c>
      <c r="Q234" s="56">
        <v>0</v>
      </c>
    </row>
    <row r="235" spans="2:17" ht="12.75">
      <c r="B235" s="44" t="s">
        <v>10</v>
      </c>
      <c r="C235" s="54" t="s">
        <v>92</v>
      </c>
      <c r="D235" s="54" t="s">
        <v>101</v>
      </c>
      <c r="E235" s="54" t="s">
        <v>74</v>
      </c>
      <c r="F235" s="54">
        <v>4400000</v>
      </c>
      <c r="G235" s="54">
        <v>327</v>
      </c>
      <c r="H235" s="54" t="s">
        <v>172</v>
      </c>
      <c r="I235" s="44">
        <v>6000</v>
      </c>
      <c r="J235" s="54"/>
      <c r="K235" s="54"/>
      <c r="L235" s="54"/>
      <c r="M235" s="50"/>
      <c r="N235" s="62"/>
      <c r="O235" s="62"/>
      <c r="P235" s="54"/>
      <c r="Q235" s="50"/>
    </row>
    <row r="236" spans="2:17" ht="12.75">
      <c r="B236" s="47" t="s">
        <v>103</v>
      </c>
      <c r="C236" s="50" t="s">
        <v>92</v>
      </c>
      <c r="D236" s="50" t="s">
        <v>101</v>
      </c>
      <c r="E236" s="50" t="s">
        <v>74</v>
      </c>
      <c r="F236" s="50">
        <v>4400000</v>
      </c>
      <c r="G236" s="50">
        <v>327</v>
      </c>
      <c r="H236" s="50" t="s">
        <v>11</v>
      </c>
      <c r="I236" s="45" t="e">
        <f>SUM(I237+I240+#REF!+I244)</f>
        <v>#REF!</v>
      </c>
      <c r="J236" s="57">
        <f>SUM(J237+J240+J244)</f>
        <v>324.7</v>
      </c>
      <c r="K236" s="61" t="e">
        <f>SUM(K237+K240+#REF!+K244)</f>
        <v>#REF!</v>
      </c>
      <c r="L236" s="57" t="e">
        <f>SUM(L238+#REF!+L239+L244)</f>
        <v>#REF!</v>
      </c>
      <c r="M236" s="57" t="e">
        <f>L236/J236%</f>
        <v>#REF!</v>
      </c>
      <c r="N236" s="62"/>
      <c r="O236" s="62"/>
      <c r="P236" s="57">
        <f>SUM(P237+P244)</f>
        <v>217</v>
      </c>
      <c r="Q236" s="57">
        <f>P236/J236%</f>
        <v>66.8309208500154</v>
      </c>
    </row>
    <row r="237" spans="2:17" ht="12.75">
      <c r="B237" s="44" t="s">
        <v>145</v>
      </c>
      <c r="C237" s="54" t="s">
        <v>92</v>
      </c>
      <c r="D237" s="54" t="s">
        <v>101</v>
      </c>
      <c r="E237" s="54" t="s">
        <v>74</v>
      </c>
      <c r="F237" s="54">
        <v>4400000</v>
      </c>
      <c r="G237" s="54">
        <v>327</v>
      </c>
      <c r="H237" s="54">
        <v>210</v>
      </c>
      <c r="I237" s="44" t="e">
        <f>SUM(I238+#REF!+I239)</f>
        <v>#REF!</v>
      </c>
      <c r="J237" s="56">
        <f>SUM(J238+J239)</f>
        <v>312.7</v>
      </c>
      <c r="K237" s="67" t="e">
        <f>SUM(K238+#REF!+K239)</f>
        <v>#REF!</v>
      </c>
      <c r="L237" s="56" t="e">
        <f>L238+#REF!+L239</f>
        <v>#REF!</v>
      </c>
      <c r="M237" s="56" t="e">
        <f>L237/J237%</f>
        <v>#REF!</v>
      </c>
      <c r="N237" s="62"/>
      <c r="O237" s="62"/>
      <c r="P237" s="56">
        <f>P238+P239</f>
        <v>217</v>
      </c>
      <c r="Q237" s="56">
        <f>P237/J237%</f>
        <v>69.39558682443237</v>
      </c>
    </row>
    <row r="238" spans="2:17" ht="12.75">
      <c r="B238" s="44" t="s">
        <v>58</v>
      </c>
      <c r="C238" s="54" t="s">
        <v>92</v>
      </c>
      <c r="D238" s="54" t="s">
        <v>101</v>
      </c>
      <c r="E238" s="54" t="s">
        <v>74</v>
      </c>
      <c r="F238" s="54">
        <v>4400000</v>
      </c>
      <c r="G238" s="54">
        <v>327</v>
      </c>
      <c r="H238" s="54">
        <v>211</v>
      </c>
      <c r="I238" s="44">
        <v>60839</v>
      </c>
      <c r="J238" s="56">
        <v>240.2</v>
      </c>
      <c r="K238" s="54">
        <v>12168</v>
      </c>
      <c r="L238" s="54">
        <v>23.5</v>
      </c>
      <c r="M238" s="56">
        <f>L238/J238%</f>
        <v>9.783513738551209</v>
      </c>
      <c r="N238" s="62"/>
      <c r="O238" s="62"/>
      <c r="P238" s="54">
        <v>166.6</v>
      </c>
      <c r="Q238" s="56">
        <f>P238/J238%</f>
        <v>69.35886761032474</v>
      </c>
    </row>
    <row r="239" spans="2:17" ht="12.75">
      <c r="B239" s="44" t="s">
        <v>5</v>
      </c>
      <c r="C239" s="54" t="s">
        <v>92</v>
      </c>
      <c r="D239" s="54" t="s">
        <v>101</v>
      </c>
      <c r="E239" s="54" t="s">
        <v>74</v>
      </c>
      <c r="F239" s="54">
        <v>4400000</v>
      </c>
      <c r="G239" s="54">
        <v>327</v>
      </c>
      <c r="H239" s="54">
        <v>213</v>
      </c>
      <c r="I239" s="44">
        <v>15940</v>
      </c>
      <c r="J239" s="56">
        <v>72.5</v>
      </c>
      <c r="K239" s="67">
        <f>SUM(K238*26.2%)</f>
        <v>3188.016</v>
      </c>
      <c r="L239" s="56">
        <v>9.6</v>
      </c>
      <c r="M239" s="56">
        <f>L239/J239%</f>
        <v>13.241379310344827</v>
      </c>
      <c r="N239" s="62"/>
      <c r="O239" s="62"/>
      <c r="P239" s="56">
        <v>50.4</v>
      </c>
      <c r="Q239" s="56">
        <f>P239/J239%</f>
        <v>69.51724137931035</v>
      </c>
    </row>
    <row r="240" spans="2:17" ht="12.75">
      <c r="B240" s="44" t="s">
        <v>141</v>
      </c>
      <c r="C240" s="54" t="s">
        <v>92</v>
      </c>
      <c r="D240" s="54" t="s">
        <v>101</v>
      </c>
      <c r="E240" s="54" t="s">
        <v>74</v>
      </c>
      <c r="F240" s="54">
        <v>4400000</v>
      </c>
      <c r="G240" s="54">
        <v>327</v>
      </c>
      <c r="H240" s="54">
        <v>220</v>
      </c>
      <c r="I240" s="44" t="e">
        <f>SUM(I241+#REF!+I242+I243)</f>
        <v>#REF!</v>
      </c>
      <c r="J240" s="56">
        <f>J241+J242+J243</f>
        <v>2</v>
      </c>
      <c r="K240" s="54" t="e">
        <f>SUM(K241+#REF!+K242+K243)</f>
        <v>#REF!</v>
      </c>
      <c r="L240" s="54"/>
      <c r="M240" s="50"/>
      <c r="N240" s="62"/>
      <c r="O240" s="62"/>
      <c r="P240" s="56">
        <v>0</v>
      </c>
      <c r="Q240" s="56">
        <v>0</v>
      </c>
    </row>
    <row r="241" spans="2:17" ht="12.75">
      <c r="B241" s="44" t="s">
        <v>61</v>
      </c>
      <c r="C241" s="54" t="s">
        <v>92</v>
      </c>
      <c r="D241" s="54" t="s">
        <v>101</v>
      </c>
      <c r="E241" s="54" t="s">
        <v>74</v>
      </c>
      <c r="F241" s="54">
        <v>4400000</v>
      </c>
      <c r="G241" s="54">
        <v>327</v>
      </c>
      <c r="H241" s="54">
        <v>221</v>
      </c>
      <c r="I241" s="44"/>
      <c r="J241" s="54"/>
      <c r="K241" s="54"/>
      <c r="L241" s="54"/>
      <c r="M241" s="50"/>
      <c r="N241" s="62"/>
      <c r="O241" s="62"/>
      <c r="P241" s="54"/>
      <c r="Q241" s="54"/>
    </row>
    <row r="242" spans="2:17" ht="12.75">
      <c r="B242" s="44" t="s">
        <v>35</v>
      </c>
      <c r="C242" s="54" t="s">
        <v>92</v>
      </c>
      <c r="D242" s="54" t="s">
        <v>101</v>
      </c>
      <c r="E242" s="54" t="s">
        <v>74</v>
      </c>
      <c r="F242" s="54">
        <v>4400000</v>
      </c>
      <c r="G242" s="54">
        <v>327</v>
      </c>
      <c r="H242" s="54">
        <v>225</v>
      </c>
      <c r="I242" s="44"/>
      <c r="J242" s="56">
        <v>2</v>
      </c>
      <c r="K242" s="54"/>
      <c r="L242" s="54"/>
      <c r="M242" s="50"/>
      <c r="N242" s="62"/>
      <c r="O242" s="62"/>
      <c r="P242" s="56">
        <v>0</v>
      </c>
      <c r="Q242" s="56">
        <v>0</v>
      </c>
    </row>
    <row r="243" spans="2:17" ht="12.75">
      <c r="B243" s="44" t="s">
        <v>6</v>
      </c>
      <c r="C243" s="54" t="s">
        <v>92</v>
      </c>
      <c r="D243" s="54" t="s">
        <v>101</v>
      </c>
      <c r="E243" s="54" t="s">
        <v>74</v>
      </c>
      <c r="F243" s="54">
        <v>4400000</v>
      </c>
      <c r="G243" s="54">
        <v>327</v>
      </c>
      <c r="H243" s="54">
        <v>226</v>
      </c>
      <c r="I243" s="44"/>
      <c r="J243" s="54"/>
      <c r="K243" s="54"/>
      <c r="L243" s="54"/>
      <c r="M243" s="50"/>
      <c r="N243" s="62"/>
      <c r="O243" s="62"/>
      <c r="P243" s="54"/>
      <c r="Q243" s="50"/>
    </row>
    <row r="244" spans="2:17" ht="12.75">
      <c r="B244" s="44" t="s">
        <v>38</v>
      </c>
      <c r="C244" s="54" t="s">
        <v>92</v>
      </c>
      <c r="D244" s="54" t="s">
        <v>101</v>
      </c>
      <c r="E244" s="54" t="s">
        <v>74</v>
      </c>
      <c r="F244" s="54">
        <v>4400000</v>
      </c>
      <c r="G244" s="54">
        <v>327</v>
      </c>
      <c r="H244" s="54">
        <v>300</v>
      </c>
      <c r="I244" s="44">
        <f>SUM(I245+I246)</f>
        <v>6000</v>
      </c>
      <c r="J244" s="56">
        <f>J245+J246</f>
        <v>10</v>
      </c>
      <c r="K244" s="54">
        <f>SUM(K245+K246)</f>
        <v>0</v>
      </c>
      <c r="L244" s="56">
        <v>0</v>
      </c>
      <c r="M244" s="56">
        <v>0</v>
      </c>
      <c r="N244" s="62"/>
      <c r="O244" s="62"/>
      <c r="P244" s="56">
        <v>0</v>
      </c>
      <c r="Q244" s="56">
        <v>0</v>
      </c>
    </row>
    <row r="245" spans="2:17" ht="12.75">
      <c r="B245" s="44" t="s">
        <v>39</v>
      </c>
      <c r="C245" s="54" t="s">
        <v>92</v>
      </c>
      <c r="D245" s="54" t="s">
        <v>101</v>
      </c>
      <c r="E245" s="54" t="s">
        <v>74</v>
      </c>
      <c r="F245" s="54">
        <v>4400000</v>
      </c>
      <c r="G245" s="54">
        <v>327</v>
      </c>
      <c r="H245" s="54">
        <v>310</v>
      </c>
      <c r="I245" s="44"/>
      <c r="J245" s="54"/>
      <c r="K245" s="54"/>
      <c r="L245" s="54"/>
      <c r="M245" s="50"/>
      <c r="N245" s="62"/>
      <c r="O245" s="62"/>
      <c r="P245" s="54"/>
      <c r="Q245" s="50"/>
    </row>
    <row r="246" spans="2:17" ht="12.75">
      <c r="B246" s="44" t="s">
        <v>147</v>
      </c>
      <c r="C246" s="54" t="s">
        <v>92</v>
      </c>
      <c r="D246" s="54" t="s">
        <v>101</v>
      </c>
      <c r="E246" s="54" t="s">
        <v>74</v>
      </c>
      <c r="F246" s="54">
        <v>4400000</v>
      </c>
      <c r="G246" s="54">
        <v>327</v>
      </c>
      <c r="H246" s="54">
        <v>340</v>
      </c>
      <c r="I246" s="44">
        <f>SUM(I247)</f>
        <v>6000</v>
      </c>
      <c r="J246" s="56">
        <v>10</v>
      </c>
      <c r="K246" s="54">
        <f>SUM(K247)</f>
        <v>0</v>
      </c>
      <c r="L246" s="56">
        <v>0</v>
      </c>
      <c r="M246" s="56">
        <v>0</v>
      </c>
      <c r="N246" s="62"/>
      <c r="O246" s="62"/>
      <c r="P246" s="56">
        <v>0</v>
      </c>
      <c r="Q246" s="56">
        <v>0</v>
      </c>
    </row>
    <row r="247" spans="2:17" ht="12.75">
      <c r="B247" s="44" t="s">
        <v>10</v>
      </c>
      <c r="C247" s="54" t="s">
        <v>92</v>
      </c>
      <c r="D247" s="54" t="s">
        <v>101</v>
      </c>
      <c r="E247" s="54" t="s">
        <v>74</v>
      </c>
      <c r="F247" s="54">
        <v>4400000</v>
      </c>
      <c r="G247" s="54">
        <v>327</v>
      </c>
      <c r="H247" s="54" t="s">
        <v>172</v>
      </c>
      <c r="I247" s="44">
        <v>6000</v>
      </c>
      <c r="J247" s="54"/>
      <c r="K247" s="54"/>
      <c r="L247" s="54"/>
      <c r="M247" s="50"/>
      <c r="N247" s="62"/>
      <c r="O247" s="62"/>
      <c r="P247" s="54"/>
      <c r="Q247" s="50"/>
    </row>
    <row r="248" spans="2:17" ht="12.75">
      <c r="B248" s="47" t="s">
        <v>104</v>
      </c>
      <c r="C248" s="50" t="s">
        <v>92</v>
      </c>
      <c r="D248" s="50" t="s">
        <v>101</v>
      </c>
      <c r="E248" s="50" t="s">
        <v>74</v>
      </c>
      <c r="F248" s="50">
        <v>4420000</v>
      </c>
      <c r="G248" s="50">
        <v>327</v>
      </c>
      <c r="H248" s="50" t="s">
        <v>11</v>
      </c>
      <c r="I248" s="45" t="e">
        <f>SUM(I249+I252+#REF!+I256)</f>
        <v>#REF!</v>
      </c>
      <c r="J248" s="57">
        <f>SUM(J249+J252+J256)</f>
        <v>313.2</v>
      </c>
      <c r="K248" s="61" t="e">
        <f>SUM(K249+K252+#REF!+K256)</f>
        <v>#REF!</v>
      </c>
      <c r="L248" s="57" t="e">
        <f>SUM(L250+#REF!+L251)</f>
        <v>#REF!</v>
      </c>
      <c r="M248" s="57" t="e">
        <f>L248/J248%</f>
        <v>#REF!</v>
      </c>
      <c r="N248" s="62"/>
      <c r="O248" s="62"/>
      <c r="P248" s="57">
        <f>SUM(P249+P256)</f>
        <v>258.9</v>
      </c>
      <c r="Q248" s="57">
        <f>P248/J248%</f>
        <v>82.66283524904215</v>
      </c>
    </row>
    <row r="249" spans="2:17" ht="12.75">
      <c r="B249" s="44" t="s">
        <v>145</v>
      </c>
      <c r="C249" s="54" t="s">
        <v>92</v>
      </c>
      <c r="D249" s="54" t="s">
        <v>101</v>
      </c>
      <c r="E249" s="54" t="s">
        <v>74</v>
      </c>
      <c r="F249" s="54">
        <v>4420000</v>
      </c>
      <c r="G249" s="54">
        <v>327</v>
      </c>
      <c r="H249" s="54">
        <v>210</v>
      </c>
      <c r="I249" s="44" t="e">
        <f>SUM(I250+#REF!+I251)</f>
        <v>#REF!</v>
      </c>
      <c r="J249" s="56">
        <f>SUM(J250+J251)</f>
        <v>309.2</v>
      </c>
      <c r="K249" s="67" t="e">
        <f>SUM(K250+#REF!+K251)</f>
        <v>#REF!</v>
      </c>
      <c r="L249" s="56" t="e">
        <f>L250+#REF!+L251</f>
        <v>#REF!</v>
      </c>
      <c r="M249" s="56" t="e">
        <f>L249/J249%</f>
        <v>#REF!</v>
      </c>
      <c r="N249" s="62"/>
      <c r="O249" s="62"/>
      <c r="P249" s="56">
        <f>P250+P251</f>
        <v>258.9</v>
      </c>
      <c r="Q249" s="56">
        <f>P249/J249%</f>
        <v>83.73221216041397</v>
      </c>
    </row>
    <row r="250" spans="2:17" ht="12.75">
      <c r="B250" s="44" t="s">
        <v>58</v>
      </c>
      <c r="C250" s="54" t="s">
        <v>92</v>
      </c>
      <c r="D250" s="54" t="s">
        <v>101</v>
      </c>
      <c r="E250" s="54" t="s">
        <v>74</v>
      </c>
      <c r="F250" s="54">
        <v>4420000</v>
      </c>
      <c r="G250" s="54">
        <v>327</v>
      </c>
      <c r="H250" s="54">
        <v>211</v>
      </c>
      <c r="I250" s="44">
        <v>91159</v>
      </c>
      <c r="J250" s="56">
        <v>237.5</v>
      </c>
      <c r="K250" s="54">
        <v>18232</v>
      </c>
      <c r="L250" s="54">
        <v>31.5</v>
      </c>
      <c r="M250" s="56">
        <f>L250/J250%</f>
        <v>13.263157894736842</v>
      </c>
      <c r="N250" s="62"/>
      <c r="O250" s="62"/>
      <c r="P250" s="54">
        <v>198.7</v>
      </c>
      <c r="Q250" s="56">
        <f>P250/J250%</f>
        <v>83.66315789473684</v>
      </c>
    </row>
    <row r="251" spans="2:17" ht="12.75">
      <c r="B251" s="44" t="s">
        <v>5</v>
      </c>
      <c r="C251" s="54" t="s">
        <v>92</v>
      </c>
      <c r="D251" s="54" t="s">
        <v>101</v>
      </c>
      <c r="E251" s="54" t="s">
        <v>74</v>
      </c>
      <c r="F251" s="54">
        <v>4420000</v>
      </c>
      <c r="G251" s="54">
        <v>327</v>
      </c>
      <c r="H251" s="54">
        <v>213</v>
      </c>
      <c r="I251" s="44">
        <v>23884</v>
      </c>
      <c r="J251" s="56">
        <v>71.7</v>
      </c>
      <c r="K251" s="67">
        <f>SUM(K250*26.2%)</f>
        <v>4776.784000000001</v>
      </c>
      <c r="L251" s="56">
        <v>12.9</v>
      </c>
      <c r="M251" s="56">
        <f>L251/J251%</f>
        <v>17.99163179916318</v>
      </c>
      <c r="N251" s="62"/>
      <c r="O251" s="62"/>
      <c r="P251" s="56">
        <v>60.2</v>
      </c>
      <c r="Q251" s="56">
        <f>P251/J251%</f>
        <v>83.96094839609484</v>
      </c>
    </row>
    <row r="252" spans="2:17" ht="12.75">
      <c r="B252" s="44" t="s">
        <v>141</v>
      </c>
      <c r="C252" s="54" t="s">
        <v>92</v>
      </c>
      <c r="D252" s="54" t="s">
        <v>101</v>
      </c>
      <c r="E252" s="54" t="s">
        <v>74</v>
      </c>
      <c r="F252" s="54">
        <v>4420000</v>
      </c>
      <c r="G252" s="54">
        <v>327</v>
      </c>
      <c r="H252" s="54">
        <v>220</v>
      </c>
      <c r="I252" s="44" t="e">
        <f>SUM(I253+#REF!+I254+I255)</f>
        <v>#REF!</v>
      </c>
      <c r="J252" s="56">
        <f>J253+J254+J255</f>
        <v>2</v>
      </c>
      <c r="K252" s="54" t="e">
        <f>SUM(K253+#REF!+K254+K255)</f>
        <v>#REF!</v>
      </c>
      <c r="L252" s="54"/>
      <c r="M252" s="54"/>
      <c r="N252" s="62"/>
      <c r="O252" s="62"/>
      <c r="P252" s="56">
        <v>0</v>
      </c>
      <c r="Q252" s="56">
        <v>0</v>
      </c>
    </row>
    <row r="253" spans="2:17" ht="12.75">
      <c r="B253" s="44" t="s">
        <v>61</v>
      </c>
      <c r="C253" s="54" t="s">
        <v>92</v>
      </c>
      <c r="D253" s="54" t="s">
        <v>101</v>
      </c>
      <c r="E253" s="54" t="s">
        <v>74</v>
      </c>
      <c r="F253" s="54">
        <v>4420000</v>
      </c>
      <c r="G253" s="54">
        <v>327</v>
      </c>
      <c r="H253" s="54">
        <v>221</v>
      </c>
      <c r="I253" s="44"/>
      <c r="J253" s="54"/>
      <c r="K253" s="54"/>
      <c r="L253" s="54"/>
      <c r="M253" s="50"/>
      <c r="N253" s="62"/>
      <c r="O253" s="62"/>
      <c r="P253" s="54"/>
      <c r="Q253" s="50"/>
    </row>
    <row r="254" spans="2:17" ht="12.75">
      <c r="B254" s="44" t="s">
        <v>35</v>
      </c>
      <c r="C254" s="54" t="s">
        <v>92</v>
      </c>
      <c r="D254" s="54" t="s">
        <v>101</v>
      </c>
      <c r="E254" s="54" t="s">
        <v>74</v>
      </c>
      <c r="F254" s="54">
        <v>4420000</v>
      </c>
      <c r="G254" s="54">
        <v>327</v>
      </c>
      <c r="H254" s="54">
        <v>225</v>
      </c>
      <c r="I254" s="44"/>
      <c r="J254" s="56">
        <v>2</v>
      </c>
      <c r="K254" s="54"/>
      <c r="L254" s="54"/>
      <c r="M254" s="50"/>
      <c r="N254" s="62"/>
      <c r="O254" s="62"/>
      <c r="P254" s="56">
        <v>0</v>
      </c>
      <c r="Q254" s="56">
        <v>0</v>
      </c>
    </row>
    <row r="255" spans="2:17" ht="12.75">
      <c r="B255" s="44" t="s">
        <v>6</v>
      </c>
      <c r="C255" s="54" t="s">
        <v>92</v>
      </c>
      <c r="D255" s="54" t="s">
        <v>101</v>
      </c>
      <c r="E255" s="54" t="s">
        <v>74</v>
      </c>
      <c r="F255" s="54">
        <v>4420000</v>
      </c>
      <c r="G255" s="54">
        <v>327</v>
      </c>
      <c r="H255" s="54">
        <v>226</v>
      </c>
      <c r="I255" s="44"/>
      <c r="J255" s="54"/>
      <c r="K255" s="54"/>
      <c r="L255" s="54"/>
      <c r="M255" s="50"/>
      <c r="N255" s="62"/>
      <c r="O255" s="62"/>
      <c r="P255" s="54"/>
      <c r="Q255" s="50"/>
    </row>
    <row r="256" spans="2:17" ht="12.75">
      <c r="B256" s="44" t="s">
        <v>38</v>
      </c>
      <c r="C256" s="54" t="s">
        <v>92</v>
      </c>
      <c r="D256" s="54" t="s">
        <v>101</v>
      </c>
      <c r="E256" s="54" t="s">
        <v>74</v>
      </c>
      <c r="F256" s="54">
        <v>4420000</v>
      </c>
      <c r="G256" s="54">
        <v>327</v>
      </c>
      <c r="H256" s="54">
        <v>300</v>
      </c>
      <c r="I256" s="44">
        <f>SUM(I257+I258)</f>
        <v>5000</v>
      </c>
      <c r="J256" s="56">
        <f>J257+J258</f>
        <v>2</v>
      </c>
      <c r="K256" s="54">
        <f>SUM(K257+K258)</f>
        <v>0</v>
      </c>
      <c r="L256" s="56">
        <v>0</v>
      </c>
      <c r="M256" s="56">
        <v>0</v>
      </c>
      <c r="N256" s="62"/>
      <c r="O256" s="62"/>
      <c r="P256" s="56">
        <v>0</v>
      </c>
      <c r="Q256" s="56">
        <v>0</v>
      </c>
    </row>
    <row r="257" spans="2:17" ht="12.75">
      <c r="B257" s="44" t="s">
        <v>39</v>
      </c>
      <c r="C257" s="54" t="s">
        <v>92</v>
      </c>
      <c r="D257" s="54" t="s">
        <v>101</v>
      </c>
      <c r="E257" s="54" t="s">
        <v>74</v>
      </c>
      <c r="F257" s="54">
        <v>4420000</v>
      </c>
      <c r="G257" s="54">
        <v>327</v>
      </c>
      <c r="H257" s="54">
        <v>310</v>
      </c>
      <c r="I257" s="44"/>
      <c r="J257" s="54"/>
      <c r="K257" s="54"/>
      <c r="L257" s="54"/>
      <c r="M257" s="50"/>
      <c r="N257" s="62"/>
      <c r="O257" s="62"/>
      <c r="P257" s="54"/>
      <c r="Q257" s="50"/>
    </row>
    <row r="258" spans="2:17" ht="12.75">
      <c r="B258" s="44" t="s">
        <v>147</v>
      </c>
      <c r="C258" s="54" t="s">
        <v>92</v>
      </c>
      <c r="D258" s="54" t="s">
        <v>101</v>
      </c>
      <c r="E258" s="54" t="s">
        <v>74</v>
      </c>
      <c r="F258" s="54">
        <v>4420000</v>
      </c>
      <c r="G258" s="54">
        <v>327</v>
      </c>
      <c r="H258" s="54">
        <v>340</v>
      </c>
      <c r="I258" s="44">
        <f>SUM(I259)</f>
        <v>5000</v>
      </c>
      <c r="J258" s="56">
        <v>2</v>
      </c>
      <c r="K258" s="54">
        <f>SUM(K259)</f>
        <v>0</v>
      </c>
      <c r="L258" s="56">
        <v>0</v>
      </c>
      <c r="M258" s="56">
        <v>0</v>
      </c>
      <c r="N258" s="62"/>
      <c r="O258" s="62"/>
      <c r="P258" s="56">
        <v>0</v>
      </c>
      <c r="Q258" s="56">
        <v>0</v>
      </c>
    </row>
    <row r="259" spans="2:17" ht="12.75">
      <c r="B259" s="44" t="s">
        <v>10</v>
      </c>
      <c r="C259" s="54" t="s">
        <v>92</v>
      </c>
      <c r="D259" s="54" t="s">
        <v>101</v>
      </c>
      <c r="E259" s="54" t="s">
        <v>74</v>
      </c>
      <c r="F259" s="54">
        <v>4420000</v>
      </c>
      <c r="G259" s="54">
        <v>327</v>
      </c>
      <c r="H259" s="54" t="s">
        <v>172</v>
      </c>
      <c r="I259" s="44">
        <v>5000</v>
      </c>
      <c r="J259" s="54"/>
      <c r="K259" s="54"/>
      <c r="L259" s="54"/>
      <c r="M259" s="50"/>
      <c r="N259" s="62"/>
      <c r="O259" s="62"/>
      <c r="P259" s="54"/>
      <c r="Q259" s="50"/>
    </row>
    <row r="260" spans="2:17" ht="12.75">
      <c r="B260" s="47" t="s">
        <v>105</v>
      </c>
      <c r="C260" s="50" t="s">
        <v>92</v>
      </c>
      <c r="D260" s="50" t="s">
        <v>101</v>
      </c>
      <c r="E260" s="50" t="s">
        <v>74</v>
      </c>
      <c r="F260" s="50">
        <v>4420000</v>
      </c>
      <c r="G260" s="50">
        <v>327</v>
      </c>
      <c r="H260" s="50" t="s">
        <v>11</v>
      </c>
      <c r="I260" s="45" t="e">
        <f>SUM(I261+I264+#REF!+I268)</f>
        <v>#REF!</v>
      </c>
      <c r="J260" s="57">
        <f>SUM(J261+J264+J268)</f>
        <v>188.7</v>
      </c>
      <c r="K260" s="61" t="e">
        <f>SUM(K261+K264+#REF!+K268)</f>
        <v>#REF!</v>
      </c>
      <c r="L260" s="57" t="e">
        <f>SUM(L262+#REF!+L263)</f>
        <v>#REF!</v>
      </c>
      <c r="M260" s="57" t="e">
        <f>L260/J260%</f>
        <v>#REF!</v>
      </c>
      <c r="N260" s="62"/>
      <c r="O260" s="62"/>
      <c r="P260" s="57">
        <f>SUM(P261+P268)</f>
        <v>145.2</v>
      </c>
      <c r="Q260" s="57">
        <f>P260/J260%</f>
        <v>76.94753577106519</v>
      </c>
    </row>
    <row r="261" spans="2:17" ht="12.75">
      <c r="B261" s="44" t="s">
        <v>145</v>
      </c>
      <c r="C261" s="54" t="s">
        <v>92</v>
      </c>
      <c r="D261" s="54" t="s">
        <v>101</v>
      </c>
      <c r="E261" s="54" t="s">
        <v>74</v>
      </c>
      <c r="F261" s="54">
        <v>4420000</v>
      </c>
      <c r="G261" s="54">
        <v>327</v>
      </c>
      <c r="H261" s="54">
        <v>210</v>
      </c>
      <c r="I261" s="44" t="e">
        <f>SUM(I262+#REF!+I263)</f>
        <v>#REF!</v>
      </c>
      <c r="J261" s="56">
        <f>SUM(J262+J263)</f>
        <v>185.7</v>
      </c>
      <c r="K261" s="67" t="e">
        <f>SUM(K262+#REF!+K263)</f>
        <v>#REF!</v>
      </c>
      <c r="L261" s="56" t="e">
        <f>L262+#REF!+L263</f>
        <v>#REF!</v>
      </c>
      <c r="M261" s="56" t="e">
        <f>L261/J261%</f>
        <v>#REF!</v>
      </c>
      <c r="N261" s="62"/>
      <c r="O261" s="62"/>
      <c r="P261" s="56">
        <f>P262+P263</f>
        <v>145.2</v>
      </c>
      <c r="Q261" s="56">
        <f>P261/J261%</f>
        <v>78.19063004846527</v>
      </c>
    </row>
    <row r="262" spans="2:17" ht="12.75">
      <c r="B262" s="44" t="s">
        <v>58</v>
      </c>
      <c r="C262" s="54" t="s">
        <v>92</v>
      </c>
      <c r="D262" s="54" t="s">
        <v>101</v>
      </c>
      <c r="E262" s="54" t="s">
        <v>74</v>
      </c>
      <c r="F262" s="54">
        <v>4420000</v>
      </c>
      <c r="G262" s="54">
        <v>327</v>
      </c>
      <c r="H262" s="54">
        <v>211</v>
      </c>
      <c r="I262" s="44">
        <v>45101</v>
      </c>
      <c r="J262" s="56">
        <v>142.6</v>
      </c>
      <c r="K262" s="54">
        <v>11275</v>
      </c>
      <c r="L262" s="54">
        <v>16.7</v>
      </c>
      <c r="M262" s="56">
        <f>L262/J262%</f>
        <v>11.711079943899017</v>
      </c>
      <c r="N262" s="62"/>
      <c r="O262" s="62"/>
      <c r="P262" s="54">
        <v>111.6</v>
      </c>
      <c r="Q262" s="56">
        <f>P262/J262%</f>
        <v>78.26086956521739</v>
      </c>
    </row>
    <row r="263" spans="2:17" ht="12.75">
      <c r="B263" s="44" t="s">
        <v>5</v>
      </c>
      <c r="C263" s="54" t="s">
        <v>92</v>
      </c>
      <c r="D263" s="54" t="s">
        <v>101</v>
      </c>
      <c r="E263" s="54" t="s">
        <v>74</v>
      </c>
      <c r="F263" s="54">
        <v>4420000</v>
      </c>
      <c r="G263" s="54">
        <v>327</v>
      </c>
      <c r="H263" s="54">
        <v>213</v>
      </c>
      <c r="I263" s="44">
        <v>11816</v>
      </c>
      <c r="J263" s="56">
        <v>43.1</v>
      </c>
      <c r="K263" s="67">
        <f>SUM(K262*26.2%)</f>
        <v>2954.05</v>
      </c>
      <c r="L263" s="56">
        <v>6.7</v>
      </c>
      <c r="M263" s="56">
        <f>L263/J263%</f>
        <v>15.54524361948956</v>
      </c>
      <c r="N263" s="62"/>
      <c r="O263" s="62"/>
      <c r="P263" s="56">
        <v>33.6</v>
      </c>
      <c r="Q263" s="56">
        <f>P263/J263%</f>
        <v>77.95823665893272</v>
      </c>
    </row>
    <row r="264" spans="2:17" ht="12.75">
      <c r="B264" s="44" t="s">
        <v>141</v>
      </c>
      <c r="C264" s="54" t="s">
        <v>92</v>
      </c>
      <c r="D264" s="54" t="s">
        <v>101</v>
      </c>
      <c r="E264" s="54" t="s">
        <v>74</v>
      </c>
      <c r="F264" s="54">
        <v>4420000</v>
      </c>
      <c r="G264" s="54">
        <v>327</v>
      </c>
      <c r="H264" s="54">
        <v>220</v>
      </c>
      <c r="I264" s="44" t="e">
        <f>SUM(I265+#REF!+I266+I267)</f>
        <v>#REF!</v>
      </c>
      <c r="J264" s="56">
        <f>J265+J266+J267</f>
        <v>1</v>
      </c>
      <c r="K264" s="54" t="e">
        <f>SUM(K265+#REF!+K266+K267)</f>
        <v>#REF!</v>
      </c>
      <c r="L264" s="54"/>
      <c r="M264" s="50"/>
      <c r="N264" s="62"/>
      <c r="O264" s="62"/>
      <c r="P264" s="56">
        <v>0</v>
      </c>
      <c r="Q264" s="56">
        <v>0</v>
      </c>
    </row>
    <row r="265" spans="2:17" ht="12.75">
      <c r="B265" s="44" t="s">
        <v>61</v>
      </c>
      <c r="C265" s="54" t="s">
        <v>92</v>
      </c>
      <c r="D265" s="54" t="s">
        <v>101</v>
      </c>
      <c r="E265" s="54" t="s">
        <v>74</v>
      </c>
      <c r="F265" s="54">
        <v>4420000</v>
      </c>
      <c r="G265" s="54">
        <v>327</v>
      </c>
      <c r="H265" s="54">
        <v>221</v>
      </c>
      <c r="I265" s="44"/>
      <c r="J265" s="54"/>
      <c r="K265" s="54"/>
      <c r="L265" s="54"/>
      <c r="M265" s="50"/>
      <c r="N265" s="62"/>
      <c r="O265" s="62"/>
      <c r="P265" s="54"/>
      <c r="Q265" s="54"/>
    </row>
    <row r="266" spans="2:17" ht="12.75">
      <c r="B266" s="44" t="s">
        <v>35</v>
      </c>
      <c r="C266" s="54" t="s">
        <v>92</v>
      </c>
      <c r="D266" s="54" t="s">
        <v>101</v>
      </c>
      <c r="E266" s="54" t="s">
        <v>74</v>
      </c>
      <c r="F266" s="54">
        <v>4420000</v>
      </c>
      <c r="G266" s="54">
        <v>327</v>
      </c>
      <c r="H266" s="54">
        <v>225</v>
      </c>
      <c r="I266" s="44"/>
      <c r="J266" s="56">
        <v>1</v>
      </c>
      <c r="K266" s="54"/>
      <c r="L266" s="54"/>
      <c r="M266" s="50"/>
      <c r="N266" s="62"/>
      <c r="O266" s="62"/>
      <c r="P266" s="56">
        <v>0</v>
      </c>
      <c r="Q266" s="56">
        <v>0</v>
      </c>
    </row>
    <row r="267" spans="2:17" ht="12.75">
      <c r="B267" s="44" t="s">
        <v>6</v>
      </c>
      <c r="C267" s="54" t="s">
        <v>92</v>
      </c>
      <c r="D267" s="54" t="s">
        <v>101</v>
      </c>
      <c r="E267" s="54" t="s">
        <v>74</v>
      </c>
      <c r="F267" s="54">
        <v>4420000</v>
      </c>
      <c r="G267" s="54">
        <v>327</v>
      </c>
      <c r="H267" s="54">
        <v>226</v>
      </c>
      <c r="I267" s="44"/>
      <c r="J267" s="54"/>
      <c r="K267" s="54"/>
      <c r="L267" s="54"/>
      <c r="M267" s="50"/>
      <c r="N267" s="62"/>
      <c r="O267" s="62"/>
      <c r="P267" s="54"/>
      <c r="Q267" s="50"/>
    </row>
    <row r="268" spans="2:17" ht="12.75">
      <c r="B268" s="44" t="s">
        <v>38</v>
      </c>
      <c r="C268" s="54" t="s">
        <v>92</v>
      </c>
      <c r="D268" s="54" t="s">
        <v>101</v>
      </c>
      <c r="E268" s="54" t="s">
        <v>74</v>
      </c>
      <c r="F268" s="54">
        <v>4420000</v>
      </c>
      <c r="G268" s="54">
        <v>327</v>
      </c>
      <c r="H268" s="54">
        <v>300</v>
      </c>
      <c r="I268" s="44">
        <f>SUM(I269+I270)</f>
        <v>5000</v>
      </c>
      <c r="J268" s="56">
        <f>SUM(J269+J270)</f>
        <v>2</v>
      </c>
      <c r="K268" s="54">
        <f>SUM(K269+K270)</f>
        <v>0</v>
      </c>
      <c r="L268" s="56">
        <v>0</v>
      </c>
      <c r="M268" s="56">
        <v>0</v>
      </c>
      <c r="N268" s="62"/>
      <c r="O268" s="62"/>
      <c r="P268" s="56">
        <v>0</v>
      </c>
      <c r="Q268" s="56">
        <v>0</v>
      </c>
    </row>
    <row r="269" spans="2:17" ht="12.75">
      <c r="B269" s="44" t="s">
        <v>39</v>
      </c>
      <c r="C269" s="54" t="s">
        <v>92</v>
      </c>
      <c r="D269" s="54" t="s">
        <v>101</v>
      </c>
      <c r="E269" s="54" t="s">
        <v>74</v>
      </c>
      <c r="F269" s="54">
        <v>4420000</v>
      </c>
      <c r="G269" s="54">
        <v>327</v>
      </c>
      <c r="H269" s="54">
        <v>310</v>
      </c>
      <c r="I269" s="44"/>
      <c r="J269" s="54"/>
      <c r="K269" s="54"/>
      <c r="L269" s="54"/>
      <c r="M269" s="50"/>
      <c r="N269" s="62"/>
      <c r="O269" s="62"/>
      <c r="P269" s="54"/>
      <c r="Q269" s="50"/>
    </row>
    <row r="270" spans="2:17" ht="12.75">
      <c r="B270" s="44" t="s">
        <v>147</v>
      </c>
      <c r="C270" s="54" t="s">
        <v>92</v>
      </c>
      <c r="D270" s="54" t="s">
        <v>101</v>
      </c>
      <c r="E270" s="54" t="s">
        <v>74</v>
      </c>
      <c r="F270" s="54">
        <v>4420000</v>
      </c>
      <c r="G270" s="54">
        <v>327</v>
      </c>
      <c r="H270" s="54">
        <v>340</v>
      </c>
      <c r="I270" s="44">
        <f>SUM(I271)</f>
        <v>5000</v>
      </c>
      <c r="J270" s="56">
        <v>2</v>
      </c>
      <c r="K270" s="54">
        <f>SUM(K271)</f>
        <v>0</v>
      </c>
      <c r="L270" s="56">
        <v>0</v>
      </c>
      <c r="M270" s="56">
        <v>0</v>
      </c>
      <c r="N270" s="62"/>
      <c r="O270" s="62"/>
      <c r="P270" s="56">
        <v>0</v>
      </c>
      <c r="Q270" s="56">
        <v>0</v>
      </c>
    </row>
    <row r="271" spans="2:17" ht="12.75">
      <c r="B271" s="44" t="s">
        <v>10</v>
      </c>
      <c r="C271" s="54" t="s">
        <v>92</v>
      </c>
      <c r="D271" s="54" t="s">
        <v>101</v>
      </c>
      <c r="E271" s="54" t="s">
        <v>74</v>
      </c>
      <c r="F271" s="54">
        <v>4420000</v>
      </c>
      <c r="G271" s="54">
        <v>327</v>
      </c>
      <c r="H271" s="54" t="s">
        <v>172</v>
      </c>
      <c r="I271" s="44">
        <v>5000</v>
      </c>
      <c r="J271" s="56">
        <v>0</v>
      </c>
      <c r="K271" s="54"/>
      <c r="L271" s="54"/>
      <c r="M271" s="50"/>
      <c r="N271" s="62"/>
      <c r="O271" s="62"/>
      <c r="P271" s="56">
        <v>0</v>
      </c>
      <c r="Q271" s="56">
        <v>0</v>
      </c>
    </row>
    <row r="272" spans="10:13" ht="12.75">
      <c r="J272" s="53"/>
      <c r="K272" s="53"/>
      <c r="L272" s="53"/>
      <c r="M272" s="53"/>
    </row>
    <row r="273" spans="10:13" ht="12.75">
      <c r="J273" s="53"/>
      <c r="K273" s="53"/>
      <c r="L273" s="53"/>
      <c r="M273" s="53"/>
    </row>
    <row r="274" spans="2:13" ht="12.7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ht="12.7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2" ht="12.7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ht="12.7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</row>
    <row r="278" spans="2:12" ht="12.7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</row>
    <row r="279" spans="2:12" ht="12.7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</row>
    <row r="280" spans="2:12" ht="12.7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</row>
    <row r="281" spans="2:12" ht="12.7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</row>
    <row r="282" spans="2:12" ht="12.7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</row>
    <row r="283" spans="2:12" ht="12.7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</row>
    <row r="284" spans="2:12" ht="12.7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315" spans="1:11" ht="12.75">
      <c r="A315" s="80" t="s">
        <v>199</v>
      </c>
      <c r="B315" s="80"/>
      <c r="C315" s="80"/>
      <c r="D315" s="80"/>
      <c r="E315" s="80"/>
      <c r="F315" s="80"/>
      <c r="G315" s="80"/>
      <c r="H315" s="80"/>
      <c r="I315" s="80"/>
      <c r="J315" s="80"/>
      <c r="K315" s="80"/>
    </row>
    <row r="316" spans="1:16" ht="12.75">
      <c r="A316" s="81" t="s">
        <v>198</v>
      </c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1:16" ht="12.75">
      <c r="A317" s="81" t="s">
        <v>174</v>
      </c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1:16" ht="12.75">
      <c r="A318" s="81" t="s">
        <v>185</v>
      </c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2" ht="12.7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</row>
    <row r="320" ht="12.75">
      <c r="B320" t="s">
        <v>117</v>
      </c>
    </row>
    <row r="321" ht="12.75">
      <c r="B321" t="s">
        <v>196</v>
      </c>
    </row>
    <row r="322" spans="2:17" ht="12.75"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</row>
    <row r="323" spans="2:17" ht="12.75">
      <c r="B323" s="28"/>
      <c r="C323" s="76" t="s">
        <v>188</v>
      </c>
      <c r="D323" s="77"/>
      <c r="E323" s="77"/>
      <c r="F323" s="77"/>
      <c r="G323" s="77"/>
      <c r="H323" s="78"/>
      <c r="I323" s="49"/>
      <c r="J323" s="28"/>
      <c r="K323" s="29"/>
      <c r="L323" s="28"/>
      <c r="M323" s="28"/>
      <c r="P323" s="28"/>
      <c r="Q323" s="28"/>
    </row>
    <row r="324" spans="2:17" ht="12.75">
      <c r="B324" s="34" t="s">
        <v>16</v>
      </c>
      <c r="C324" s="28"/>
      <c r="D324" s="28" t="s">
        <v>110</v>
      </c>
      <c r="E324" s="28" t="s">
        <v>23</v>
      </c>
      <c r="F324" s="35" t="s">
        <v>25</v>
      </c>
      <c r="G324" s="74" t="s">
        <v>13</v>
      </c>
      <c r="H324" s="33"/>
      <c r="I324" s="39" t="s">
        <v>111</v>
      </c>
      <c r="J324" s="34" t="s">
        <v>108</v>
      </c>
      <c r="K324" s="35" t="s">
        <v>18</v>
      </c>
      <c r="L324" s="34" t="s">
        <v>140</v>
      </c>
      <c r="M324" s="36" t="s">
        <v>114</v>
      </c>
      <c r="N324" s="70"/>
      <c r="O324" s="70"/>
      <c r="P324" s="34" t="s">
        <v>140</v>
      </c>
      <c r="Q324" s="36" t="s">
        <v>114</v>
      </c>
    </row>
    <row r="325" spans="2:17" ht="12.75">
      <c r="B325" s="34"/>
      <c r="C325" s="39" t="s">
        <v>156</v>
      </c>
      <c r="D325" s="39" t="s">
        <v>109</v>
      </c>
      <c r="E325" s="34" t="s">
        <v>192</v>
      </c>
      <c r="F325" s="36" t="s">
        <v>26</v>
      </c>
      <c r="G325" s="34" t="s">
        <v>142</v>
      </c>
      <c r="H325" s="48" t="s">
        <v>27</v>
      </c>
      <c r="I325" s="36" t="s">
        <v>112</v>
      </c>
      <c r="J325" s="34">
        <v>2013</v>
      </c>
      <c r="K325" s="35" t="s">
        <v>0</v>
      </c>
      <c r="L325" s="34">
        <v>1</v>
      </c>
      <c r="M325" s="34" t="s">
        <v>115</v>
      </c>
      <c r="N325" s="70"/>
      <c r="O325" s="70"/>
      <c r="P325" s="34">
        <v>2013</v>
      </c>
      <c r="Q325" s="34" t="s">
        <v>193</v>
      </c>
    </row>
    <row r="326" spans="2:17" ht="12.75">
      <c r="B326" s="45" t="s">
        <v>139</v>
      </c>
      <c r="C326" s="50"/>
      <c r="D326" s="50"/>
      <c r="E326" s="50"/>
      <c r="F326" s="50"/>
      <c r="G326" s="68"/>
      <c r="H326" s="68"/>
      <c r="I326" s="45" t="e">
        <f>SUM(#REF!+I364+I374+#REF!)</f>
        <v>#REF!</v>
      </c>
      <c r="J326" s="57">
        <f>J327+J354+J356+J364+J374</f>
        <v>9702.3</v>
      </c>
      <c r="K326" s="61" t="e">
        <f>SUM(#REF!+K364+K374+#REF!)</f>
        <v>#REF!</v>
      </c>
      <c r="L326" s="57" t="e">
        <f>#REF!+L354+L356+L374</f>
        <v>#REF!</v>
      </c>
      <c r="M326" s="57" t="e">
        <f>L326/J326%</f>
        <v>#REF!</v>
      </c>
      <c r="N326" s="62"/>
      <c r="O326" s="62"/>
      <c r="P326" s="57">
        <f>P327+P353+P354+P356+P364+P374</f>
        <v>9985.3</v>
      </c>
      <c r="Q326" s="57">
        <f>P326/J326%</f>
        <v>102.91683415272666</v>
      </c>
    </row>
    <row r="327" spans="2:17" ht="12.75">
      <c r="B327" s="45" t="s">
        <v>91</v>
      </c>
      <c r="C327" s="50" t="s">
        <v>92</v>
      </c>
      <c r="D327" s="50" t="s">
        <v>74</v>
      </c>
      <c r="E327" s="50" t="s">
        <v>93</v>
      </c>
      <c r="F327" s="50" t="s">
        <v>95</v>
      </c>
      <c r="G327" s="50" t="s">
        <v>11</v>
      </c>
      <c r="H327" s="50" t="s">
        <v>11</v>
      </c>
      <c r="I327" s="45"/>
      <c r="J327" s="57">
        <f>J328+J332</f>
        <v>5963.599999999999</v>
      </c>
      <c r="K327" s="61"/>
      <c r="L327" s="57"/>
      <c r="M327" s="57"/>
      <c r="N327" s="62"/>
      <c r="O327" s="62"/>
      <c r="P327" s="57">
        <f>P328+P332</f>
        <v>5563.799999999999</v>
      </c>
      <c r="Q327" s="57">
        <f>P327/J327%</f>
        <v>93.2959957072909</v>
      </c>
    </row>
    <row r="328" spans="2:17" ht="24.75" customHeight="1">
      <c r="B328" s="60" t="s">
        <v>180</v>
      </c>
      <c r="C328" s="50"/>
      <c r="D328" s="72" t="s">
        <v>121</v>
      </c>
      <c r="E328" s="72" t="s">
        <v>119</v>
      </c>
      <c r="F328" s="72" t="s">
        <v>135</v>
      </c>
      <c r="G328" s="72" t="s">
        <v>136</v>
      </c>
      <c r="H328" s="72" t="s">
        <v>181</v>
      </c>
      <c r="I328" s="45"/>
      <c r="J328" s="57">
        <f>J329</f>
        <v>596.5</v>
      </c>
      <c r="K328" s="50"/>
      <c r="L328" s="50"/>
      <c r="M328" s="57"/>
      <c r="N328" s="64"/>
      <c r="O328" s="64"/>
      <c r="P328" s="63">
        <f>P329</f>
        <v>595.2</v>
      </c>
      <c r="Q328" s="57">
        <f>P328/J328%</f>
        <v>99.7820620284996</v>
      </c>
    </row>
    <row r="329" spans="2:17" ht="12.75">
      <c r="B329" s="44" t="s">
        <v>2</v>
      </c>
      <c r="C329" s="69" t="s">
        <v>120</v>
      </c>
      <c r="D329" s="69" t="s">
        <v>121</v>
      </c>
      <c r="E329" s="69" t="s">
        <v>119</v>
      </c>
      <c r="F329" s="69" t="s">
        <v>135</v>
      </c>
      <c r="G329" s="69" t="s">
        <v>136</v>
      </c>
      <c r="H329" s="69" t="s">
        <v>122</v>
      </c>
      <c r="I329" s="44"/>
      <c r="J329" s="54">
        <f>J330+J331</f>
        <v>596.5</v>
      </c>
      <c r="K329" s="54"/>
      <c r="L329" s="55">
        <v>121</v>
      </c>
      <c r="M329" s="56">
        <v>19.8</v>
      </c>
      <c r="N329" s="62"/>
      <c r="O329" s="62"/>
      <c r="P329" s="55">
        <f>P330+P331</f>
        <v>595.2</v>
      </c>
      <c r="Q329" s="56">
        <f>P329/J329%</f>
        <v>99.7820620284996</v>
      </c>
    </row>
    <row r="330" spans="2:17" ht="12.75">
      <c r="B330" s="44" t="s">
        <v>58</v>
      </c>
      <c r="C330" s="69" t="s">
        <v>120</v>
      </c>
      <c r="D330" s="69" t="s">
        <v>121</v>
      </c>
      <c r="E330" s="69" t="s">
        <v>119</v>
      </c>
      <c r="F330" s="69" t="s">
        <v>135</v>
      </c>
      <c r="G330" s="69" t="s">
        <v>126</v>
      </c>
      <c r="H330" s="69" t="s">
        <v>123</v>
      </c>
      <c r="I330" s="44"/>
      <c r="J330" s="56">
        <v>458.1</v>
      </c>
      <c r="K330" s="54"/>
      <c r="L330" s="55">
        <v>93</v>
      </c>
      <c r="M330" s="56">
        <v>20.6</v>
      </c>
      <c r="N330" s="62"/>
      <c r="O330" s="62"/>
      <c r="P330" s="55">
        <v>458.1</v>
      </c>
      <c r="Q330" s="56">
        <f aca="true" t="shared" si="8" ref="Q330:Q336">P330/J330%</f>
        <v>100</v>
      </c>
    </row>
    <row r="331" spans="2:17" ht="12.75">
      <c r="B331" s="44" t="s">
        <v>5</v>
      </c>
      <c r="C331" s="69" t="s">
        <v>120</v>
      </c>
      <c r="D331" s="69" t="s">
        <v>121</v>
      </c>
      <c r="E331" s="69" t="s">
        <v>119</v>
      </c>
      <c r="F331" s="69" t="s">
        <v>135</v>
      </c>
      <c r="G331" s="69" t="s">
        <v>126</v>
      </c>
      <c r="H331" s="69" t="s">
        <v>124</v>
      </c>
      <c r="I331" s="44"/>
      <c r="J331" s="54">
        <v>138.4</v>
      </c>
      <c r="K331" s="54"/>
      <c r="L331" s="55">
        <v>28</v>
      </c>
      <c r="M331" s="56">
        <v>16.6</v>
      </c>
      <c r="N331" s="62"/>
      <c r="O331" s="62"/>
      <c r="P331" s="55">
        <v>137.1</v>
      </c>
      <c r="Q331" s="56">
        <f t="shared" si="8"/>
        <v>99.06069364161849</v>
      </c>
    </row>
    <row r="332" spans="2:17" ht="10.5" customHeight="1">
      <c r="B332" s="60" t="s">
        <v>182</v>
      </c>
      <c r="C332" s="50" t="s">
        <v>92</v>
      </c>
      <c r="D332" s="50" t="s">
        <v>74</v>
      </c>
      <c r="E332" s="50" t="s">
        <v>94</v>
      </c>
      <c r="F332" s="50" t="s">
        <v>95</v>
      </c>
      <c r="G332" s="50" t="s">
        <v>11</v>
      </c>
      <c r="H332" s="50" t="s">
        <v>11</v>
      </c>
      <c r="I332" s="45" t="e">
        <f>SUM(I333+I336+I345+I347)</f>
        <v>#REF!</v>
      </c>
      <c r="J332" s="57">
        <f>J333+J336+J347+J346+J353</f>
        <v>5367.099999999999</v>
      </c>
      <c r="K332" s="50" t="e">
        <f>SUM(K333+K336+K345+K347)</f>
        <v>#REF!</v>
      </c>
      <c r="L332" s="57">
        <f>L333+L336+L346+L347</f>
        <v>920.8000000000001</v>
      </c>
      <c r="M332" s="57">
        <f>L332/J332%</f>
        <v>17.156378677498093</v>
      </c>
      <c r="N332" s="64"/>
      <c r="O332" s="64"/>
      <c r="P332" s="57">
        <f>P333+P336+P347</f>
        <v>4968.599999999999</v>
      </c>
      <c r="Q332" s="57">
        <f t="shared" si="8"/>
        <v>92.57513368485775</v>
      </c>
    </row>
    <row r="333" spans="2:17" ht="12.75">
      <c r="B333" s="44" t="s">
        <v>2</v>
      </c>
      <c r="C333" s="54" t="s">
        <v>92</v>
      </c>
      <c r="D333" s="54" t="s">
        <v>74</v>
      </c>
      <c r="E333" s="54" t="s">
        <v>94</v>
      </c>
      <c r="F333" s="54" t="s">
        <v>96</v>
      </c>
      <c r="G333" s="54" t="s">
        <v>97</v>
      </c>
      <c r="H333" s="54">
        <v>210</v>
      </c>
      <c r="I333" s="44" t="e">
        <f>SUM(I334+#REF!+I335)</f>
        <v>#REF!</v>
      </c>
      <c r="J333" s="56">
        <f>SUM(J334+J335)</f>
        <v>2571.4</v>
      </c>
      <c r="K333" s="54" t="e">
        <f>SUM(K334+#REF!+K335)</f>
        <v>#REF!</v>
      </c>
      <c r="L333" s="54">
        <f>SUM(L334+L335)</f>
        <v>452.7</v>
      </c>
      <c r="M333" s="56">
        <f>L333/J333%</f>
        <v>17.60519561328459</v>
      </c>
      <c r="N333" s="62"/>
      <c r="O333" s="62"/>
      <c r="P333" s="54">
        <f>SUM(P334+P335)</f>
        <v>2559.3999999999996</v>
      </c>
      <c r="Q333" s="56">
        <f t="shared" si="8"/>
        <v>99.53332814809052</v>
      </c>
    </row>
    <row r="334" spans="2:17" ht="12.75">
      <c r="B334" s="44" t="s">
        <v>58</v>
      </c>
      <c r="C334" s="54" t="s">
        <v>92</v>
      </c>
      <c r="D334" s="54" t="s">
        <v>74</v>
      </c>
      <c r="E334" s="54" t="s">
        <v>94</v>
      </c>
      <c r="F334" s="54" t="s">
        <v>96</v>
      </c>
      <c r="G334" s="54" t="s">
        <v>97</v>
      </c>
      <c r="H334" s="54">
        <v>211</v>
      </c>
      <c r="I334" s="44">
        <v>400000</v>
      </c>
      <c r="J334" s="56">
        <v>1975</v>
      </c>
      <c r="K334" s="54">
        <v>80000</v>
      </c>
      <c r="L334" s="56">
        <v>337</v>
      </c>
      <c r="M334" s="56">
        <f>L334/J334%</f>
        <v>17.063291139240505</v>
      </c>
      <c r="N334" s="62"/>
      <c r="O334" s="62"/>
      <c r="P334" s="56">
        <v>1962.6</v>
      </c>
      <c r="Q334" s="56">
        <f t="shared" si="8"/>
        <v>99.37215189873417</v>
      </c>
    </row>
    <row r="335" spans="2:17" ht="12.75">
      <c r="B335" s="44" t="s">
        <v>5</v>
      </c>
      <c r="C335" s="54" t="s">
        <v>92</v>
      </c>
      <c r="D335" s="54" t="s">
        <v>74</v>
      </c>
      <c r="E335" s="54" t="s">
        <v>94</v>
      </c>
      <c r="F335" s="54" t="s">
        <v>96</v>
      </c>
      <c r="G335" s="54" t="s">
        <v>97</v>
      </c>
      <c r="H335" s="54">
        <v>213</v>
      </c>
      <c r="I335" s="44">
        <v>104800</v>
      </c>
      <c r="J335" s="54">
        <v>596.4</v>
      </c>
      <c r="K335" s="54">
        <f>SUM(K334*26.2%)</f>
        <v>20960</v>
      </c>
      <c r="L335" s="54">
        <v>115.7</v>
      </c>
      <c r="M335" s="56">
        <f>L335/J335%</f>
        <v>19.399731723675387</v>
      </c>
      <c r="N335" s="62"/>
      <c r="O335" s="62"/>
      <c r="P335" s="54">
        <v>596.8</v>
      </c>
      <c r="Q335" s="56">
        <f t="shared" si="8"/>
        <v>100.06706908115359</v>
      </c>
    </row>
    <row r="336" spans="2:17" ht="12.75">
      <c r="B336" s="45" t="s">
        <v>141</v>
      </c>
      <c r="C336" s="54" t="s">
        <v>92</v>
      </c>
      <c r="D336" s="54" t="s">
        <v>74</v>
      </c>
      <c r="E336" s="54" t="s">
        <v>94</v>
      </c>
      <c r="F336" s="54" t="s">
        <v>96</v>
      </c>
      <c r="G336" s="54" t="s">
        <v>97</v>
      </c>
      <c r="H336" s="54">
        <v>220</v>
      </c>
      <c r="I336" s="44">
        <f>SUM(I337+I338+I339+I341+I342)</f>
        <v>15000</v>
      </c>
      <c r="J336" s="56">
        <f>SUM(J337+J338+J339+J342)</f>
        <v>1758.5</v>
      </c>
      <c r="K336" s="54">
        <f>SUM(K337+K338+K339+K341+K342)</f>
        <v>4000</v>
      </c>
      <c r="L336" s="54">
        <f>L339+L342</f>
        <v>465.5</v>
      </c>
      <c r="M336" s="56">
        <f>L336/J336%</f>
        <v>26.47142450952516</v>
      </c>
      <c r="N336" s="62"/>
      <c r="O336" s="62"/>
      <c r="P336" s="56">
        <f>P337+P338+P339+P342+P346</f>
        <v>1407.2</v>
      </c>
      <c r="Q336" s="56">
        <f t="shared" si="8"/>
        <v>80.02274665908445</v>
      </c>
    </row>
    <row r="337" spans="2:17" ht="12.75">
      <c r="B337" s="44" t="s">
        <v>61</v>
      </c>
      <c r="C337" s="54" t="s">
        <v>92</v>
      </c>
      <c r="D337" s="54" t="s">
        <v>74</v>
      </c>
      <c r="E337" s="54" t="s">
        <v>94</v>
      </c>
      <c r="F337" s="54" t="s">
        <v>96</v>
      </c>
      <c r="G337" s="54" t="s">
        <v>97</v>
      </c>
      <c r="H337" s="54">
        <v>221</v>
      </c>
      <c r="I337" s="44">
        <v>8000</v>
      </c>
      <c r="J337" s="56">
        <v>0</v>
      </c>
      <c r="K337" s="54">
        <v>2000</v>
      </c>
      <c r="L337" s="56">
        <v>0</v>
      </c>
      <c r="M337" s="56">
        <v>0</v>
      </c>
      <c r="N337" s="62"/>
      <c r="O337" s="62"/>
      <c r="P337" s="56">
        <v>1</v>
      </c>
      <c r="Q337" s="56">
        <v>0</v>
      </c>
    </row>
    <row r="338" spans="2:17" ht="12.75">
      <c r="B338" s="44" t="s">
        <v>98</v>
      </c>
      <c r="C338" s="54" t="s">
        <v>92</v>
      </c>
      <c r="D338" s="54" t="s">
        <v>74</v>
      </c>
      <c r="E338" s="54" t="s">
        <v>94</v>
      </c>
      <c r="F338" s="54" t="s">
        <v>96</v>
      </c>
      <c r="G338" s="54" t="s">
        <v>97</v>
      </c>
      <c r="H338" s="54">
        <v>222</v>
      </c>
      <c r="I338" s="44">
        <v>5000</v>
      </c>
      <c r="J338" s="56">
        <v>106.5</v>
      </c>
      <c r="K338" s="54"/>
      <c r="L338" s="54"/>
      <c r="M338" s="56"/>
      <c r="N338" s="62"/>
      <c r="O338" s="62"/>
      <c r="P338" s="56">
        <v>106.5</v>
      </c>
      <c r="Q338" s="56">
        <v>0</v>
      </c>
    </row>
    <row r="339" spans="2:17" ht="12.75">
      <c r="B339" s="44" t="s">
        <v>34</v>
      </c>
      <c r="C339" s="54" t="s">
        <v>92</v>
      </c>
      <c r="D339" s="54" t="s">
        <v>74</v>
      </c>
      <c r="E339" s="54" t="s">
        <v>94</v>
      </c>
      <c r="F339" s="54" t="s">
        <v>96</v>
      </c>
      <c r="G339" s="54" t="s">
        <v>97</v>
      </c>
      <c r="H339" s="54">
        <v>223</v>
      </c>
      <c r="I339" s="44"/>
      <c r="J339" s="56">
        <f>J340+J341</f>
        <v>1602.5</v>
      </c>
      <c r="K339" s="54"/>
      <c r="L339" s="54">
        <v>444.3</v>
      </c>
      <c r="M339" s="56">
        <v>86.3</v>
      </c>
      <c r="N339" s="62"/>
      <c r="O339" s="62"/>
      <c r="P339" s="56">
        <f>P340+P341</f>
        <v>1220.4</v>
      </c>
      <c r="Q339" s="56">
        <f aca="true" t="shared" si="9" ref="Q339:Q345">P339/J339%</f>
        <v>76.15600624024962</v>
      </c>
    </row>
    <row r="340" spans="2:17" ht="23.25" customHeight="1">
      <c r="B340" s="58" t="s">
        <v>159</v>
      </c>
      <c r="C340" s="54" t="s">
        <v>92</v>
      </c>
      <c r="D340" s="54" t="s">
        <v>74</v>
      </c>
      <c r="E340" s="54" t="s">
        <v>94</v>
      </c>
      <c r="F340" s="54" t="s">
        <v>148</v>
      </c>
      <c r="G340" s="54" t="s">
        <v>149</v>
      </c>
      <c r="H340" s="54" t="s">
        <v>173</v>
      </c>
      <c r="I340" s="44"/>
      <c r="J340" s="56">
        <v>1192.5</v>
      </c>
      <c r="K340" s="54"/>
      <c r="L340" s="54">
        <v>444.3</v>
      </c>
      <c r="M340" s="56">
        <v>86.3</v>
      </c>
      <c r="N340" s="62"/>
      <c r="O340" s="62"/>
      <c r="P340" s="54">
        <v>811.4</v>
      </c>
      <c r="Q340" s="56">
        <f t="shared" si="9"/>
        <v>68.041928721174</v>
      </c>
    </row>
    <row r="341" spans="2:17" ht="12.75">
      <c r="B341" s="44" t="s">
        <v>35</v>
      </c>
      <c r="C341" s="54" t="s">
        <v>92</v>
      </c>
      <c r="D341" s="54" t="s">
        <v>74</v>
      </c>
      <c r="E341" s="54" t="s">
        <v>94</v>
      </c>
      <c r="F341" s="54" t="s">
        <v>96</v>
      </c>
      <c r="G341" s="54" t="s">
        <v>97</v>
      </c>
      <c r="H341" s="54">
        <v>225</v>
      </c>
      <c r="I341" s="44"/>
      <c r="J341" s="56">
        <v>410</v>
      </c>
      <c r="K341" s="54"/>
      <c r="L341" s="56">
        <v>0</v>
      </c>
      <c r="M341" s="56">
        <f>L341/J341%</f>
        <v>0</v>
      </c>
      <c r="N341" s="62"/>
      <c r="O341" s="62"/>
      <c r="P341" s="56">
        <v>409</v>
      </c>
      <c r="Q341" s="56">
        <f t="shared" si="9"/>
        <v>99.75609756097562</v>
      </c>
    </row>
    <row r="342" spans="2:17" ht="12.75">
      <c r="B342" s="44" t="s">
        <v>6</v>
      </c>
      <c r="C342" s="54" t="s">
        <v>92</v>
      </c>
      <c r="D342" s="54" t="s">
        <v>74</v>
      </c>
      <c r="E342" s="54" t="s">
        <v>94</v>
      </c>
      <c r="F342" s="54" t="s">
        <v>96</v>
      </c>
      <c r="G342" s="54" t="s">
        <v>97</v>
      </c>
      <c r="H342" s="54">
        <v>226</v>
      </c>
      <c r="I342" s="44">
        <f>SUM(I344)</f>
        <v>2000</v>
      </c>
      <c r="J342" s="56">
        <f>J343+J344+J345</f>
        <v>49.5</v>
      </c>
      <c r="K342" s="54">
        <f>SUM(K344)</f>
        <v>2000</v>
      </c>
      <c r="L342" s="54">
        <v>21.2</v>
      </c>
      <c r="M342" s="56">
        <f>L342/J342%</f>
        <v>42.82828282828283</v>
      </c>
      <c r="N342" s="62"/>
      <c r="O342" s="62"/>
      <c r="P342" s="56">
        <f>P343+P344+P345</f>
        <v>58.099999999999994</v>
      </c>
      <c r="Q342" s="56">
        <f t="shared" si="9"/>
        <v>117.37373737373737</v>
      </c>
    </row>
    <row r="343" spans="2:17" ht="12.75">
      <c r="B343" s="44" t="s">
        <v>195</v>
      </c>
      <c r="C343" s="54" t="s">
        <v>92</v>
      </c>
      <c r="D343" s="54" t="s">
        <v>74</v>
      </c>
      <c r="E343" s="54" t="s">
        <v>94</v>
      </c>
      <c r="F343" s="54" t="s">
        <v>96</v>
      </c>
      <c r="G343" s="54" t="s">
        <v>152</v>
      </c>
      <c r="H343" s="54" t="s">
        <v>186</v>
      </c>
      <c r="I343" s="44"/>
      <c r="J343" s="56">
        <v>2.5</v>
      </c>
      <c r="K343" s="54"/>
      <c r="L343" s="54"/>
      <c r="M343" s="56"/>
      <c r="N343" s="62"/>
      <c r="O343" s="62"/>
      <c r="P343" s="56">
        <v>2.5</v>
      </c>
      <c r="Q343" s="56">
        <f t="shared" si="9"/>
        <v>100</v>
      </c>
    </row>
    <row r="344" spans="2:17" ht="12.75">
      <c r="B344" s="44" t="s">
        <v>155</v>
      </c>
      <c r="C344" s="54" t="s">
        <v>92</v>
      </c>
      <c r="D344" s="54" t="s">
        <v>74</v>
      </c>
      <c r="E344" s="54" t="s">
        <v>94</v>
      </c>
      <c r="F344" s="54" t="s">
        <v>96</v>
      </c>
      <c r="G344" s="54" t="s">
        <v>152</v>
      </c>
      <c r="H344" s="54" t="s">
        <v>177</v>
      </c>
      <c r="I344" s="44">
        <v>2000</v>
      </c>
      <c r="J344" s="56">
        <v>3</v>
      </c>
      <c r="K344" s="54">
        <v>2000</v>
      </c>
      <c r="L344" s="56">
        <v>0</v>
      </c>
      <c r="M344" s="56">
        <f>L344/J344%</f>
        <v>0</v>
      </c>
      <c r="N344" s="62"/>
      <c r="O344" s="62"/>
      <c r="P344" s="56">
        <v>3.3</v>
      </c>
      <c r="Q344" s="56">
        <f t="shared" si="9"/>
        <v>110</v>
      </c>
    </row>
    <row r="345" spans="2:17" ht="12.75">
      <c r="B345" s="44" t="s">
        <v>160</v>
      </c>
      <c r="C345" s="54" t="s">
        <v>92</v>
      </c>
      <c r="D345" s="54" t="s">
        <v>74</v>
      </c>
      <c r="E345" s="54" t="s">
        <v>94</v>
      </c>
      <c r="F345" s="54" t="s">
        <v>148</v>
      </c>
      <c r="G345" s="54" t="s">
        <v>152</v>
      </c>
      <c r="H345" s="54" t="s">
        <v>176</v>
      </c>
      <c r="I345" s="44" t="e">
        <f>SUM(#REF!)</f>
        <v>#REF!</v>
      </c>
      <c r="J345" s="56">
        <v>44</v>
      </c>
      <c r="K345" s="54" t="e">
        <f>SUM(#REF!)</f>
        <v>#REF!</v>
      </c>
      <c r="L345" s="56">
        <v>0</v>
      </c>
      <c r="M345" s="56">
        <v>0</v>
      </c>
      <c r="N345" s="62"/>
      <c r="O345" s="62"/>
      <c r="P345" s="56">
        <v>52.3</v>
      </c>
      <c r="Q345" s="56">
        <f t="shared" si="9"/>
        <v>118.86363636363636</v>
      </c>
    </row>
    <row r="346" spans="2:17" ht="12.75">
      <c r="B346" s="44" t="s">
        <v>10</v>
      </c>
      <c r="C346" s="54" t="s">
        <v>92</v>
      </c>
      <c r="D346" s="54" t="s">
        <v>74</v>
      </c>
      <c r="E346" s="54" t="s">
        <v>94</v>
      </c>
      <c r="F346" s="54" t="s">
        <v>96</v>
      </c>
      <c r="G346" s="54" t="s">
        <v>97</v>
      </c>
      <c r="H346" s="54">
        <v>290</v>
      </c>
      <c r="I346" s="44"/>
      <c r="J346" s="56">
        <v>2</v>
      </c>
      <c r="K346" s="54"/>
      <c r="L346" s="54">
        <v>2.6</v>
      </c>
      <c r="M346" s="56">
        <v>0</v>
      </c>
      <c r="N346" s="62"/>
      <c r="O346" s="62"/>
      <c r="P346" s="54">
        <v>21.2</v>
      </c>
      <c r="Q346" s="56">
        <f aca="true" t="shared" si="10" ref="Q346:Q351">P346/J346%</f>
        <v>1060</v>
      </c>
    </row>
    <row r="347" spans="2:17" ht="12.75">
      <c r="B347" s="45" t="s">
        <v>38</v>
      </c>
      <c r="C347" s="50" t="s">
        <v>92</v>
      </c>
      <c r="D347" s="50" t="s">
        <v>74</v>
      </c>
      <c r="E347" s="50" t="s">
        <v>94</v>
      </c>
      <c r="F347" s="50" t="s">
        <v>96</v>
      </c>
      <c r="G347" s="50" t="s">
        <v>97</v>
      </c>
      <c r="H347" s="50">
        <v>300</v>
      </c>
      <c r="I347" s="45" t="e">
        <f>SUM(I348+I349)</f>
        <v>#REF!</v>
      </c>
      <c r="J347" s="57">
        <f>SUM(J348+J349)</f>
        <v>853.7</v>
      </c>
      <c r="K347" s="65" t="e">
        <f>SUM(K348+K349)</f>
        <v>#REF!</v>
      </c>
      <c r="L347" s="57">
        <f>SUM(L348+L349)</f>
        <v>0</v>
      </c>
      <c r="M347" s="57">
        <f>L347/J347%</f>
        <v>0</v>
      </c>
      <c r="N347" s="62"/>
      <c r="O347" s="62"/>
      <c r="P347" s="57">
        <f>SUM(P348+P349)</f>
        <v>1002</v>
      </c>
      <c r="Q347" s="57">
        <f t="shared" si="10"/>
        <v>117.37144195853344</v>
      </c>
    </row>
    <row r="348" spans="2:17" ht="12.75">
      <c r="B348" s="44" t="s">
        <v>39</v>
      </c>
      <c r="C348" s="54" t="s">
        <v>92</v>
      </c>
      <c r="D348" s="54" t="s">
        <v>74</v>
      </c>
      <c r="E348" s="54" t="s">
        <v>94</v>
      </c>
      <c r="F348" s="54" t="s">
        <v>96</v>
      </c>
      <c r="G348" s="54" t="s">
        <v>97</v>
      </c>
      <c r="H348" s="54">
        <v>310</v>
      </c>
      <c r="I348" s="44" t="e">
        <f>SUM(#REF!)</f>
        <v>#REF!</v>
      </c>
      <c r="J348" s="56">
        <v>761.7</v>
      </c>
      <c r="K348" s="54" t="e">
        <f>SUM(#REF!)</f>
        <v>#REF!</v>
      </c>
      <c r="L348" s="54"/>
      <c r="M348" s="56"/>
      <c r="N348" s="62"/>
      <c r="O348" s="62"/>
      <c r="P348" s="56">
        <v>971.8</v>
      </c>
      <c r="Q348" s="56">
        <f t="shared" si="10"/>
        <v>127.58303794144675</v>
      </c>
    </row>
    <row r="349" spans="2:17" ht="12.75">
      <c r="B349" s="44" t="s">
        <v>62</v>
      </c>
      <c r="C349" s="54" t="s">
        <v>92</v>
      </c>
      <c r="D349" s="54" t="s">
        <v>74</v>
      </c>
      <c r="E349" s="54" t="s">
        <v>94</v>
      </c>
      <c r="F349" s="54" t="s">
        <v>96</v>
      </c>
      <c r="G349" s="54" t="s">
        <v>97</v>
      </c>
      <c r="H349" s="54">
        <v>340</v>
      </c>
      <c r="I349" s="44">
        <f>SUM(I350+I351+I352)</f>
        <v>62000</v>
      </c>
      <c r="J349" s="56">
        <f>SUM(J350+J351+J352)</f>
        <v>92</v>
      </c>
      <c r="K349" s="50">
        <f>SUM(K350+K351+K352)</f>
        <v>9250</v>
      </c>
      <c r="L349" s="56">
        <f>L350+L351+L352</f>
        <v>0</v>
      </c>
      <c r="M349" s="56">
        <f>L349/J349%</f>
        <v>0</v>
      </c>
      <c r="N349" s="62"/>
      <c r="O349" s="62"/>
      <c r="P349" s="56">
        <f>P350+P351+P352</f>
        <v>30.200000000000003</v>
      </c>
      <c r="Q349" s="56">
        <f t="shared" si="10"/>
        <v>32.82608695652174</v>
      </c>
    </row>
    <row r="350" spans="2:17" ht="12.75">
      <c r="B350" s="44" t="s">
        <v>73</v>
      </c>
      <c r="C350" s="54" t="s">
        <v>92</v>
      </c>
      <c r="D350" s="54" t="s">
        <v>74</v>
      </c>
      <c r="E350" s="54" t="s">
        <v>94</v>
      </c>
      <c r="F350" s="54" t="s">
        <v>96</v>
      </c>
      <c r="G350" s="54" t="s">
        <v>97</v>
      </c>
      <c r="H350" s="54" t="s">
        <v>170</v>
      </c>
      <c r="I350" s="44">
        <v>35000</v>
      </c>
      <c r="J350" s="56">
        <v>50</v>
      </c>
      <c r="K350" s="54">
        <v>6250</v>
      </c>
      <c r="L350" s="56"/>
      <c r="M350" s="56"/>
      <c r="N350" s="62"/>
      <c r="O350" s="62"/>
      <c r="P350" s="56">
        <v>27.1</v>
      </c>
      <c r="Q350" s="56">
        <f t="shared" si="10"/>
        <v>54.2</v>
      </c>
    </row>
    <row r="351" spans="2:17" ht="12.75">
      <c r="B351" s="44" t="s">
        <v>138</v>
      </c>
      <c r="C351" s="54" t="s">
        <v>92</v>
      </c>
      <c r="D351" s="54" t="s">
        <v>74</v>
      </c>
      <c r="E351" s="54" t="s">
        <v>94</v>
      </c>
      <c r="F351" s="54" t="s">
        <v>96</v>
      </c>
      <c r="G351" s="54" t="s">
        <v>97</v>
      </c>
      <c r="H351" s="54" t="s">
        <v>171</v>
      </c>
      <c r="I351" s="44">
        <v>21000</v>
      </c>
      <c r="J351" s="56">
        <v>22</v>
      </c>
      <c r="K351" s="54">
        <v>1000</v>
      </c>
      <c r="L351" s="54"/>
      <c r="M351" s="56"/>
      <c r="N351" s="62"/>
      <c r="O351" s="62"/>
      <c r="P351" s="56">
        <v>1.6</v>
      </c>
      <c r="Q351" s="56">
        <f t="shared" si="10"/>
        <v>7.272727272727273</v>
      </c>
    </row>
    <row r="352" spans="2:17" ht="12.75">
      <c r="B352" s="44" t="s">
        <v>10</v>
      </c>
      <c r="C352" s="54" t="s">
        <v>92</v>
      </c>
      <c r="D352" s="54" t="s">
        <v>74</v>
      </c>
      <c r="E352" s="54" t="s">
        <v>94</v>
      </c>
      <c r="F352" s="54" t="s">
        <v>96</v>
      </c>
      <c r="G352" s="54" t="s">
        <v>97</v>
      </c>
      <c r="H352" s="54" t="s">
        <v>172</v>
      </c>
      <c r="I352" s="44">
        <v>6000</v>
      </c>
      <c r="J352" s="56">
        <v>20</v>
      </c>
      <c r="K352" s="54">
        <v>2000</v>
      </c>
      <c r="L352" s="54"/>
      <c r="M352" s="56"/>
      <c r="N352" s="62"/>
      <c r="O352" s="62"/>
      <c r="P352" s="56">
        <v>1.5</v>
      </c>
      <c r="Q352" s="56">
        <f>P352/J352%</f>
        <v>7.5</v>
      </c>
    </row>
    <row r="353" spans="2:17" ht="12.75" customHeight="1">
      <c r="B353" s="60" t="s">
        <v>194</v>
      </c>
      <c r="C353" s="50"/>
      <c r="D353" s="50" t="s">
        <v>74</v>
      </c>
      <c r="E353" s="50" t="s">
        <v>28</v>
      </c>
      <c r="F353" s="50" t="s">
        <v>179</v>
      </c>
      <c r="G353" s="50" t="s">
        <v>152</v>
      </c>
      <c r="H353" s="50">
        <v>290</v>
      </c>
      <c r="I353" s="45"/>
      <c r="J353" s="57">
        <v>181.5</v>
      </c>
      <c r="K353" s="50"/>
      <c r="L353" s="50"/>
      <c r="M353" s="57"/>
      <c r="N353" s="64"/>
      <c r="O353" s="64"/>
      <c r="P353" s="57">
        <v>181.5</v>
      </c>
      <c r="Q353" s="57">
        <f>P353/J353%</f>
        <v>100</v>
      </c>
    </row>
    <row r="354" spans="2:17" ht="12.75">
      <c r="B354" s="45" t="s">
        <v>127</v>
      </c>
      <c r="C354" s="50" t="s">
        <v>92</v>
      </c>
      <c r="D354" s="50" t="s">
        <v>74</v>
      </c>
      <c r="E354" s="50">
        <v>13</v>
      </c>
      <c r="F354" s="50" t="s">
        <v>95</v>
      </c>
      <c r="G354" s="50" t="s">
        <v>11</v>
      </c>
      <c r="H354" s="50" t="s">
        <v>11</v>
      </c>
      <c r="I354" s="45"/>
      <c r="J354" s="57">
        <v>9</v>
      </c>
      <c r="K354" s="65"/>
      <c r="L354" s="57">
        <v>0</v>
      </c>
      <c r="M354" s="57">
        <f aca="true" t="shared" si="11" ref="M354:M360">L354/J354%</f>
        <v>0</v>
      </c>
      <c r="N354" s="62"/>
      <c r="O354" s="62"/>
      <c r="P354" s="57">
        <v>0</v>
      </c>
      <c r="Q354" s="57">
        <v>0</v>
      </c>
    </row>
    <row r="355" spans="2:17" ht="12.75">
      <c r="B355" s="44" t="s">
        <v>161</v>
      </c>
      <c r="C355" s="54" t="s">
        <v>92</v>
      </c>
      <c r="D355" s="54" t="s">
        <v>74</v>
      </c>
      <c r="E355" s="54">
        <v>13</v>
      </c>
      <c r="F355" s="54" t="s">
        <v>129</v>
      </c>
      <c r="G355" s="54">
        <v>184</v>
      </c>
      <c r="H355" s="54">
        <v>290</v>
      </c>
      <c r="I355" s="44"/>
      <c r="J355" s="56">
        <v>9</v>
      </c>
      <c r="K355" s="66"/>
      <c r="L355" s="56">
        <v>0</v>
      </c>
      <c r="M355" s="56">
        <f t="shared" si="11"/>
        <v>0</v>
      </c>
      <c r="N355" s="62"/>
      <c r="O355" s="62"/>
      <c r="P355" s="56">
        <v>0</v>
      </c>
      <c r="Q355" s="56">
        <v>0</v>
      </c>
    </row>
    <row r="356" spans="2:17" ht="12.75">
      <c r="B356" s="45" t="s">
        <v>130</v>
      </c>
      <c r="C356" s="50" t="s">
        <v>92</v>
      </c>
      <c r="D356" s="50" t="s">
        <v>29</v>
      </c>
      <c r="E356" s="50" t="s">
        <v>29</v>
      </c>
      <c r="F356" s="50" t="s">
        <v>95</v>
      </c>
      <c r="G356" s="50" t="s">
        <v>11</v>
      </c>
      <c r="H356" s="50" t="s">
        <v>11</v>
      </c>
      <c r="I356" s="45"/>
      <c r="J356" s="57">
        <f>J357+J360+J361</f>
        <v>74.60000000000001</v>
      </c>
      <c r="K356" s="50"/>
      <c r="L356" s="50">
        <f>L357+L361</f>
        <v>17.8</v>
      </c>
      <c r="M356" s="57">
        <f t="shared" si="11"/>
        <v>23.86058981233244</v>
      </c>
      <c r="N356" s="62"/>
      <c r="O356" s="62"/>
      <c r="P356" s="57">
        <f>P357+P360+P361</f>
        <v>74.60000000000001</v>
      </c>
      <c r="Q356" s="57">
        <f>P356/J356%</f>
        <v>100</v>
      </c>
    </row>
    <row r="357" spans="2:17" ht="12.75">
      <c r="B357" s="44" t="s">
        <v>187</v>
      </c>
      <c r="C357" s="54" t="s">
        <v>92</v>
      </c>
      <c r="D357" s="54" t="s">
        <v>29</v>
      </c>
      <c r="E357" s="54" t="s">
        <v>29</v>
      </c>
      <c r="F357" s="54" t="s">
        <v>131</v>
      </c>
      <c r="G357" s="54">
        <v>609</v>
      </c>
      <c r="H357" s="54">
        <v>210</v>
      </c>
      <c r="I357" s="44"/>
      <c r="J357" s="56">
        <f>J358+J359</f>
        <v>68.2</v>
      </c>
      <c r="K357" s="54"/>
      <c r="L357" s="56">
        <f>L358+L359</f>
        <v>17</v>
      </c>
      <c r="M357" s="56">
        <f t="shared" si="11"/>
        <v>24.926686217008797</v>
      </c>
      <c r="N357" s="62"/>
      <c r="O357" s="62"/>
      <c r="P357" s="56">
        <f>P358+P359</f>
        <v>68.2</v>
      </c>
      <c r="Q357" s="56">
        <f>P357/J357%</f>
        <v>100</v>
      </c>
    </row>
    <row r="358" spans="2:17" ht="12.75">
      <c r="B358" s="44" t="s">
        <v>58</v>
      </c>
      <c r="C358" s="54" t="s">
        <v>92</v>
      </c>
      <c r="D358" s="54" t="s">
        <v>29</v>
      </c>
      <c r="E358" s="54" t="s">
        <v>29</v>
      </c>
      <c r="F358" s="54" t="s">
        <v>132</v>
      </c>
      <c r="G358" s="54">
        <v>609</v>
      </c>
      <c r="H358" s="54">
        <v>211</v>
      </c>
      <c r="I358" s="44"/>
      <c r="J358" s="54">
        <v>52.4</v>
      </c>
      <c r="K358" s="54"/>
      <c r="L358" s="54">
        <v>12.7</v>
      </c>
      <c r="M358" s="56">
        <f t="shared" si="11"/>
        <v>24.236641221374043</v>
      </c>
      <c r="N358" s="62"/>
      <c r="O358" s="62"/>
      <c r="P358" s="54">
        <v>52.6</v>
      </c>
      <c r="Q358" s="56">
        <f>P358/J358%</f>
        <v>100.38167938931298</v>
      </c>
    </row>
    <row r="359" spans="2:17" ht="12.75">
      <c r="B359" s="44" t="s">
        <v>5</v>
      </c>
      <c r="C359" s="54" t="s">
        <v>92</v>
      </c>
      <c r="D359" s="54" t="s">
        <v>29</v>
      </c>
      <c r="E359" s="54" t="s">
        <v>29</v>
      </c>
      <c r="F359" s="54" t="s">
        <v>132</v>
      </c>
      <c r="G359" s="54">
        <v>609</v>
      </c>
      <c r="H359" s="54">
        <v>213</v>
      </c>
      <c r="I359" s="44"/>
      <c r="J359" s="56">
        <v>15.8</v>
      </c>
      <c r="K359" s="54"/>
      <c r="L359" s="56">
        <v>4.3</v>
      </c>
      <c r="M359" s="56">
        <f t="shared" si="11"/>
        <v>27.21518987341772</v>
      </c>
      <c r="N359" s="62"/>
      <c r="O359" s="62"/>
      <c r="P359" s="56">
        <v>15.6</v>
      </c>
      <c r="Q359" s="56">
        <f>P359/J359%</f>
        <v>98.73417721518987</v>
      </c>
    </row>
    <row r="360" spans="2:17" ht="12.75">
      <c r="B360" s="44" t="s">
        <v>61</v>
      </c>
      <c r="C360" s="54" t="s">
        <v>92</v>
      </c>
      <c r="D360" s="54" t="s">
        <v>29</v>
      </c>
      <c r="E360" s="54" t="s">
        <v>134</v>
      </c>
      <c r="F360" s="54" t="s">
        <v>153</v>
      </c>
      <c r="G360" s="54" t="s">
        <v>152</v>
      </c>
      <c r="H360" s="54">
        <v>221</v>
      </c>
      <c r="I360" s="44"/>
      <c r="J360" s="56">
        <v>1</v>
      </c>
      <c r="K360" s="54"/>
      <c r="L360" s="56">
        <v>0</v>
      </c>
      <c r="M360" s="56">
        <f t="shared" si="11"/>
        <v>0</v>
      </c>
      <c r="N360" s="62"/>
      <c r="O360" s="62"/>
      <c r="P360" s="56">
        <v>1</v>
      </c>
      <c r="Q360" s="56">
        <f>P360/J360%</f>
        <v>100</v>
      </c>
    </row>
    <row r="361" spans="2:17" ht="12.75">
      <c r="B361" s="44" t="s">
        <v>7</v>
      </c>
      <c r="C361" s="54" t="s">
        <v>92</v>
      </c>
      <c r="D361" s="54" t="s">
        <v>29</v>
      </c>
      <c r="E361" s="54" t="s">
        <v>29</v>
      </c>
      <c r="F361" s="54" t="s">
        <v>131</v>
      </c>
      <c r="G361" s="54">
        <v>609</v>
      </c>
      <c r="H361" s="54">
        <v>222</v>
      </c>
      <c r="I361" s="44"/>
      <c r="J361" s="56">
        <f>J362+J363</f>
        <v>5.4</v>
      </c>
      <c r="K361" s="54"/>
      <c r="L361" s="54">
        <v>0.8</v>
      </c>
      <c r="M361" s="56">
        <v>12.7</v>
      </c>
      <c r="N361" s="62"/>
      <c r="O361" s="62"/>
      <c r="P361" s="56">
        <f>P362+P363</f>
        <v>5.4</v>
      </c>
      <c r="Q361" s="56">
        <v>12.7</v>
      </c>
    </row>
    <row r="362" spans="2:17" ht="12.75">
      <c r="B362" s="44" t="s">
        <v>113</v>
      </c>
      <c r="C362" s="54" t="s">
        <v>92</v>
      </c>
      <c r="D362" s="54" t="s">
        <v>94</v>
      </c>
      <c r="E362" s="54" t="s">
        <v>99</v>
      </c>
      <c r="F362" s="54" t="s">
        <v>133</v>
      </c>
      <c r="G362" s="54">
        <v>342</v>
      </c>
      <c r="H362" s="54">
        <v>251</v>
      </c>
      <c r="I362" s="44"/>
      <c r="J362" s="54">
        <v>3.9</v>
      </c>
      <c r="K362" s="54"/>
      <c r="L362" s="54">
        <v>0.8</v>
      </c>
      <c r="M362" s="56">
        <v>18.6</v>
      </c>
      <c r="N362" s="62"/>
      <c r="O362" s="62"/>
      <c r="P362" s="56">
        <v>3.9</v>
      </c>
      <c r="Q362" s="56">
        <f>P362/J362%</f>
        <v>100</v>
      </c>
    </row>
    <row r="363" spans="2:17" ht="12.75">
      <c r="B363" s="44" t="s">
        <v>10</v>
      </c>
      <c r="C363" s="54" t="s">
        <v>92</v>
      </c>
      <c r="D363" s="54" t="s">
        <v>94</v>
      </c>
      <c r="E363" s="54" t="s">
        <v>99</v>
      </c>
      <c r="F363" s="54" t="s">
        <v>133</v>
      </c>
      <c r="G363" s="54">
        <v>342</v>
      </c>
      <c r="H363" s="54">
        <v>251</v>
      </c>
      <c r="I363" s="44"/>
      <c r="J363" s="56">
        <v>1.5</v>
      </c>
      <c r="K363" s="54"/>
      <c r="L363" s="56">
        <v>0</v>
      </c>
      <c r="M363" s="56">
        <v>0</v>
      </c>
      <c r="N363" s="62"/>
      <c r="O363" s="62"/>
      <c r="P363" s="56">
        <v>1.5</v>
      </c>
      <c r="Q363" s="56">
        <v>0</v>
      </c>
    </row>
    <row r="364" spans="2:17" ht="12.75">
      <c r="B364" s="47" t="s">
        <v>150</v>
      </c>
      <c r="C364" s="50" t="s">
        <v>92</v>
      </c>
      <c r="D364" s="50" t="s">
        <v>94</v>
      </c>
      <c r="E364" s="50" t="s">
        <v>93</v>
      </c>
      <c r="F364" s="50" t="s">
        <v>95</v>
      </c>
      <c r="G364" s="50" t="s">
        <v>152</v>
      </c>
      <c r="H364" s="50" t="s">
        <v>11</v>
      </c>
      <c r="I364" s="45" t="e">
        <f>SUM(#REF!)</f>
        <v>#REF!</v>
      </c>
      <c r="J364" s="57">
        <f>J365+J370+J371+J372</f>
        <v>974.1</v>
      </c>
      <c r="K364" s="61" t="e">
        <f>SUM(#REF!)</f>
        <v>#REF!</v>
      </c>
      <c r="L364" s="57">
        <v>4.8</v>
      </c>
      <c r="M364" s="57">
        <v>20</v>
      </c>
      <c r="N364" s="62"/>
      <c r="O364" s="62"/>
      <c r="P364" s="57">
        <f>P365+P370+P371+P372</f>
        <v>1534.8999999999999</v>
      </c>
      <c r="Q364" s="57">
        <f>P364/J364%</f>
        <v>157.5710912637306</v>
      </c>
    </row>
    <row r="365" spans="2:17" ht="12.75">
      <c r="B365" s="46" t="s">
        <v>151</v>
      </c>
      <c r="C365" s="54" t="s">
        <v>92</v>
      </c>
      <c r="D365" s="54" t="s">
        <v>94</v>
      </c>
      <c r="E365" s="54" t="s">
        <v>74</v>
      </c>
      <c r="F365" s="54" t="s">
        <v>96</v>
      </c>
      <c r="G365" s="54" t="s">
        <v>152</v>
      </c>
      <c r="H365" s="54" t="s">
        <v>11</v>
      </c>
      <c r="I365" s="44" t="e">
        <f>SUM(#REF!)</f>
        <v>#REF!</v>
      </c>
      <c r="J365" s="56">
        <f>J366+J367+J368+J369</f>
        <v>31.1</v>
      </c>
      <c r="K365" s="67" t="e">
        <f>SUM(#REF!)</f>
        <v>#REF!</v>
      </c>
      <c r="L365" s="56">
        <v>4.8</v>
      </c>
      <c r="M365" s="56">
        <v>20</v>
      </c>
      <c r="N365" s="62"/>
      <c r="O365" s="62"/>
      <c r="P365" s="56">
        <f>P366+P367+P368+P369</f>
        <v>31.1</v>
      </c>
      <c r="Q365" s="56">
        <f>P365/J365%</f>
        <v>100</v>
      </c>
    </row>
    <row r="366" spans="2:17" ht="12.75">
      <c r="B366" s="44" t="s">
        <v>58</v>
      </c>
      <c r="C366" s="54" t="s">
        <v>92</v>
      </c>
      <c r="D366" s="54" t="s">
        <v>94</v>
      </c>
      <c r="E366" s="54" t="s">
        <v>29</v>
      </c>
      <c r="F366" s="54" t="s">
        <v>132</v>
      </c>
      <c r="G366" s="54" t="s">
        <v>152</v>
      </c>
      <c r="H366" s="54">
        <v>211</v>
      </c>
      <c r="I366" s="44"/>
      <c r="J366" s="54">
        <v>22.1</v>
      </c>
      <c r="K366" s="54"/>
      <c r="L366" s="54">
        <v>12.7</v>
      </c>
      <c r="M366" s="56">
        <f>L366/J366%</f>
        <v>57.466063348416284</v>
      </c>
      <c r="N366" s="62"/>
      <c r="O366" s="62"/>
      <c r="P366" s="54">
        <v>22.1</v>
      </c>
      <c r="Q366" s="56">
        <f>P366/J366%</f>
        <v>100</v>
      </c>
    </row>
    <row r="367" spans="2:17" ht="12.75">
      <c r="B367" s="44" t="s">
        <v>5</v>
      </c>
      <c r="C367" s="54" t="s">
        <v>92</v>
      </c>
      <c r="D367" s="54" t="s">
        <v>94</v>
      </c>
      <c r="E367" s="54" t="s">
        <v>29</v>
      </c>
      <c r="F367" s="54" t="s">
        <v>132</v>
      </c>
      <c r="G367" s="54" t="s">
        <v>152</v>
      </c>
      <c r="H367" s="54">
        <v>213</v>
      </c>
      <c r="I367" s="44"/>
      <c r="J367" s="56">
        <v>6.7</v>
      </c>
      <c r="K367" s="54"/>
      <c r="L367" s="56">
        <v>4.3</v>
      </c>
      <c r="M367" s="56">
        <f>L367/J367%</f>
        <v>64.17910447761193</v>
      </c>
      <c r="N367" s="62"/>
      <c r="O367" s="62"/>
      <c r="P367" s="56">
        <v>6.7</v>
      </c>
      <c r="Q367" s="56">
        <f>P367/J367%</f>
        <v>100</v>
      </c>
    </row>
    <row r="368" spans="2:17" ht="12.75">
      <c r="B368" s="44" t="s">
        <v>61</v>
      </c>
      <c r="C368" s="54" t="s">
        <v>92</v>
      </c>
      <c r="D368" s="54" t="s">
        <v>94</v>
      </c>
      <c r="E368" s="54" t="s">
        <v>134</v>
      </c>
      <c r="F368" s="54" t="s">
        <v>153</v>
      </c>
      <c r="G368" s="54" t="s">
        <v>152</v>
      </c>
      <c r="H368" s="54">
        <v>221</v>
      </c>
      <c r="I368" s="44"/>
      <c r="J368" s="56">
        <v>0.7</v>
      </c>
      <c r="K368" s="54"/>
      <c r="L368" s="56">
        <v>0</v>
      </c>
      <c r="M368" s="56">
        <f>L368/J368%</f>
        <v>0</v>
      </c>
      <c r="N368" s="62"/>
      <c r="O368" s="62"/>
      <c r="P368" s="56">
        <v>0.7</v>
      </c>
      <c r="Q368" s="56">
        <v>0</v>
      </c>
    </row>
    <row r="369" spans="2:17" ht="12.75">
      <c r="B369" s="44" t="s">
        <v>38</v>
      </c>
      <c r="C369" s="54" t="s">
        <v>92</v>
      </c>
      <c r="D369" s="54" t="s">
        <v>94</v>
      </c>
      <c r="E369" s="54" t="s">
        <v>134</v>
      </c>
      <c r="F369" s="54" t="s">
        <v>137</v>
      </c>
      <c r="G369" s="54" t="s">
        <v>152</v>
      </c>
      <c r="H369" s="54">
        <v>300</v>
      </c>
      <c r="I369" s="44"/>
      <c r="J369" s="56">
        <v>1.6</v>
      </c>
      <c r="K369" s="54"/>
      <c r="L369" s="56"/>
      <c r="M369" s="56"/>
      <c r="N369" s="62"/>
      <c r="O369" s="62"/>
      <c r="P369" s="56">
        <v>1.6</v>
      </c>
      <c r="Q369" s="56">
        <v>0</v>
      </c>
    </row>
    <row r="370" spans="2:17" ht="12.75">
      <c r="B370" s="44" t="s">
        <v>163</v>
      </c>
      <c r="C370" s="54" t="s">
        <v>92</v>
      </c>
      <c r="D370" s="54" t="s">
        <v>94</v>
      </c>
      <c r="E370" s="54" t="s">
        <v>106</v>
      </c>
      <c r="F370" s="54" t="s">
        <v>164</v>
      </c>
      <c r="G370" s="54" t="s">
        <v>152</v>
      </c>
      <c r="H370" s="54" t="s">
        <v>11</v>
      </c>
      <c r="I370" s="44"/>
      <c r="J370" s="56">
        <v>943</v>
      </c>
      <c r="K370" s="54"/>
      <c r="L370" s="56"/>
      <c r="M370" s="56"/>
      <c r="N370" s="62"/>
      <c r="O370" s="62"/>
      <c r="P370" s="56">
        <v>1421.6</v>
      </c>
      <c r="Q370" s="56">
        <f>P370/J370%</f>
        <v>150.7529162248144</v>
      </c>
    </row>
    <row r="371" spans="2:17" ht="12.75">
      <c r="B371" s="44" t="s">
        <v>165</v>
      </c>
      <c r="C371" s="54" t="s">
        <v>92</v>
      </c>
      <c r="D371" s="54" t="s">
        <v>94</v>
      </c>
      <c r="E371" s="54">
        <v>9</v>
      </c>
      <c r="F371" s="54" t="s">
        <v>166</v>
      </c>
      <c r="G371" s="54" t="s">
        <v>152</v>
      </c>
      <c r="H371" s="54">
        <v>225</v>
      </c>
      <c r="I371" s="44"/>
      <c r="J371" s="56">
        <v>0</v>
      </c>
      <c r="K371" s="54"/>
      <c r="L371" s="56"/>
      <c r="M371" s="56"/>
      <c r="N371" s="62"/>
      <c r="O371" s="62"/>
      <c r="P371" s="56">
        <v>82.2</v>
      </c>
      <c r="Q371" s="56">
        <v>0</v>
      </c>
    </row>
    <row r="372" spans="2:17" ht="12.75">
      <c r="B372" s="44" t="s">
        <v>189</v>
      </c>
      <c r="C372" s="54" t="s">
        <v>92</v>
      </c>
      <c r="D372" s="54" t="s">
        <v>99</v>
      </c>
      <c r="E372" s="54" t="s">
        <v>29</v>
      </c>
      <c r="F372" s="54" t="s">
        <v>167</v>
      </c>
      <c r="G372" s="54" t="s">
        <v>190</v>
      </c>
      <c r="H372" s="54">
        <v>225</v>
      </c>
      <c r="I372" s="44"/>
      <c r="J372" s="56">
        <v>0</v>
      </c>
      <c r="K372" s="54"/>
      <c r="L372" s="56"/>
      <c r="M372" s="56"/>
      <c r="N372" s="71"/>
      <c r="O372" s="71"/>
      <c r="P372" s="56">
        <v>0</v>
      </c>
      <c r="Q372" s="56">
        <v>0</v>
      </c>
    </row>
    <row r="373" spans="2:17" ht="12.75">
      <c r="B373" s="44" t="s">
        <v>39</v>
      </c>
      <c r="C373" s="54" t="s">
        <v>92</v>
      </c>
      <c r="D373" s="54" t="s">
        <v>99</v>
      </c>
      <c r="E373" s="54" t="s">
        <v>29</v>
      </c>
      <c r="F373" s="54" t="s">
        <v>167</v>
      </c>
      <c r="G373" s="54" t="s">
        <v>190</v>
      </c>
      <c r="H373" s="54">
        <v>310</v>
      </c>
      <c r="I373" s="44"/>
      <c r="J373" s="56">
        <v>0</v>
      </c>
      <c r="K373" s="54"/>
      <c r="L373" s="56"/>
      <c r="M373" s="56"/>
      <c r="N373" s="71"/>
      <c r="O373" s="71"/>
      <c r="P373" s="56">
        <v>0</v>
      </c>
      <c r="Q373" s="56">
        <v>0</v>
      </c>
    </row>
    <row r="374" spans="2:17" ht="12.75">
      <c r="B374" s="47" t="s">
        <v>100</v>
      </c>
      <c r="C374" s="50" t="s">
        <v>92</v>
      </c>
      <c r="D374" s="50" t="s">
        <v>101</v>
      </c>
      <c r="E374" s="50" t="s">
        <v>93</v>
      </c>
      <c r="F374" s="50" t="s">
        <v>95</v>
      </c>
      <c r="G374" s="50" t="s">
        <v>11</v>
      </c>
      <c r="H374" s="50" t="s">
        <v>11</v>
      </c>
      <c r="I374" s="45" t="e">
        <f>SUM(I375)</f>
        <v>#REF!</v>
      </c>
      <c r="J374" s="57">
        <f>J375+J379+J390+J401+J412+J423</f>
        <v>2681</v>
      </c>
      <c r="K374" s="61" t="e">
        <f>SUM(K375)</f>
        <v>#REF!</v>
      </c>
      <c r="L374" s="57" t="e">
        <f>SUM(L375)</f>
        <v>#REF!</v>
      </c>
      <c r="M374" s="57" t="e">
        <f>L374/J374%</f>
        <v>#REF!</v>
      </c>
      <c r="N374" s="62"/>
      <c r="O374" s="62"/>
      <c r="P374" s="57">
        <f>SUM(P375+P379+P390+P401+P412+P423)</f>
        <v>2630.5</v>
      </c>
      <c r="Q374" s="57">
        <f aca="true" t="shared" si="12" ref="Q374:Q382">P374/J374%</f>
        <v>98.11637448713167</v>
      </c>
    </row>
    <row r="375" spans="2:17" ht="12.75">
      <c r="B375" s="47" t="s">
        <v>183</v>
      </c>
      <c r="C375" s="50" t="s">
        <v>92</v>
      </c>
      <c r="D375" s="50" t="s">
        <v>101</v>
      </c>
      <c r="E375" s="50" t="s">
        <v>74</v>
      </c>
      <c r="F375" s="50" t="s">
        <v>95</v>
      </c>
      <c r="G375" s="50" t="s">
        <v>11</v>
      </c>
      <c r="H375" s="50" t="s">
        <v>11</v>
      </c>
      <c r="I375" s="45" t="e">
        <f>SUM(I379+I390+I401+I412+I423+#REF!)</f>
        <v>#REF!</v>
      </c>
      <c r="J375" s="57">
        <f>J376</f>
        <v>406.5</v>
      </c>
      <c r="K375" s="50" t="e">
        <f>SUM(K379+K390+K401+K412+K423+#REF!)</f>
        <v>#REF!</v>
      </c>
      <c r="L375" s="57" t="e">
        <f>SUM(L379+L390+L401+L412+L423)</f>
        <v>#REF!</v>
      </c>
      <c r="M375" s="57" t="e">
        <f>L375/J375%</f>
        <v>#REF!</v>
      </c>
      <c r="N375" s="62"/>
      <c r="O375" s="62"/>
      <c r="P375" s="57">
        <f>P376</f>
        <v>448.3</v>
      </c>
      <c r="Q375" s="57">
        <f t="shared" si="12"/>
        <v>110.28290282902829</v>
      </c>
    </row>
    <row r="376" spans="2:17" ht="12.75">
      <c r="B376" s="44" t="s">
        <v>2</v>
      </c>
      <c r="C376" s="54" t="s">
        <v>92</v>
      </c>
      <c r="D376" s="54" t="s">
        <v>101</v>
      </c>
      <c r="E376" s="54" t="s">
        <v>74</v>
      </c>
      <c r="F376" s="54">
        <v>4400000</v>
      </c>
      <c r="G376" s="54">
        <v>327</v>
      </c>
      <c r="H376" s="54">
        <v>210</v>
      </c>
      <c r="I376" s="44"/>
      <c r="J376" s="56">
        <f>J377+J378</f>
        <v>406.5</v>
      </c>
      <c r="K376" s="54"/>
      <c r="L376" s="56"/>
      <c r="M376" s="56"/>
      <c r="N376" s="71"/>
      <c r="O376" s="71"/>
      <c r="P376" s="56">
        <f>P377+P378</f>
        <v>448.3</v>
      </c>
      <c r="Q376" s="56">
        <f t="shared" si="12"/>
        <v>110.28290282902829</v>
      </c>
    </row>
    <row r="377" spans="2:17" ht="12.75">
      <c r="B377" s="44" t="s">
        <v>58</v>
      </c>
      <c r="C377" s="54" t="s">
        <v>92</v>
      </c>
      <c r="D377" s="54" t="s">
        <v>101</v>
      </c>
      <c r="E377" s="54" t="s">
        <v>74</v>
      </c>
      <c r="F377" s="54">
        <v>4400000</v>
      </c>
      <c r="G377" s="54">
        <v>327</v>
      </c>
      <c r="H377" s="54">
        <v>211</v>
      </c>
      <c r="I377" s="44"/>
      <c r="J377" s="54">
        <v>312.2</v>
      </c>
      <c r="K377" s="54"/>
      <c r="L377" s="56"/>
      <c r="M377" s="56"/>
      <c r="N377" s="71"/>
      <c r="O377" s="71"/>
      <c r="P377" s="56">
        <v>344.3</v>
      </c>
      <c r="Q377" s="56">
        <f t="shared" si="12"/>
        <v>110.28187059577195</v>
      </c>
    </row>
    <row r="378" spans="2:17" ht="12.75">
      <c r="B378" s="44" t="s">
        <v>5</v>
      </c>
      <c r="C378" s="54" t="s">
        <v>92</v>
      </c>
      <c r="D378" s="54" t="s">
        <v>101</v>
      </c>
      <c r="E378" s="54" t="s">
        <v>74</v>
      </c>
      <c r="F378" s="54">
        <v>4400000</v>
      </c>
      <c r="G378" s="54">
        <v>327</v>
      </c>
      <c r="H378" s="54">
        <v>213</v>
      </c>
      <c r="I378" s="44"/>
      <c r="J378" s="54">
        <v>94.3</v>
      </c>
      <c r="K378" s="54"/>
      <c r="L378" s="56"/>
      <c r="M378" s="56"/>
      <c r="N378" s="71"/>
      <c r="O378" s="71"/>
      <c r="P378" s="56">
        <v>104</v>
      </c>
      <c r="Q378" s="56">
        <f t="shared" si="12"/>
        <v>110.2863202545069</v>
      </c>
    </row>
    <row r="379" spans="2:17" ht="12.75">
      <c r="B379" s="47" t="s">
        <v>146</v>
      </c>
      <c r="C379" s="50" t="s">
        <v>92</v>
      </c>
      <c r="D379" s="50" t="s">
        <v>101</v>
      </c>
      <c r="E379" s="50" t="s">
        <v>74</v>
      </c>
      <c r="F379" s="50">
        <v>4400000</v>
      </c>
      <c r="G379" s="50">
        <v>327</v>
      </c>
      <c r="H379" s="50" t="s">
        <v>11</v>
      </c>
      <c r="I379" s="45" t="e">
        <f>SUM(I380+I383+#REF!+I386)</f>
        <v>#REF!</v>
      </c>
      <c r="J379" s="57">
        <f>SUM(J380+J383+J385+J386)</f>
        <v>888.4000000000001</v>
      </c>
      <c r="K379" s="61" t="e">
        <f>SUM(K380+K383+#REF!+K386)</f>
        <v>#REF!</v>
      </c>
      <c r="L379" s="57">
        <v>126.6</v>
      </c>
      <c r="M379" s="57">
        <f>L379/J379%</f>
        <v>14.250337685727148</v>
      </c>
      <c r="N379" s="62"/>
      <c r="O379" s="62"/>
      <c r="P379" s="57">
        <f>P380+P385+P386</f>
        <v>879.1</v>
      </c>
      <c r="Q379" s="57">
        <f t="shared" si="12"/>
        <v>98.95317424583521</v>
      </c>
    </row>
    <row r="380" spans="2:17" ht="12.75">
      <c r="B380" s="44" t="s">
        <v>2</v>
      </c>
      <c r="C380" s="54" t="s">
        <v>92</v>
      </c>
      <c r="D380" s="54" t="s">
        <v>101</v>
      </c>
      <c r="E380" s="54" t="s">
        <v>74</v>
      </c>
      <c r="F380" s="54">
        <v>4400000</v>
      </c>
      <c r="G380" s="54">
        <v>327</v>
      </c>
      <c r="H380" s="54">
        <v>210</v>
      </c>
      <c r="I380" s="44" t="e">
        <f>SUM(I381+#REF!+I382)</f>
        <v>#REF!</v>
      </c>
      <c r="J380" s="56">
        <f>SUM(J381+J382)</f>
        <v>873.4000000000001</v>
      </c>
      <c r="K380" s="67" t="e">
        <f>SUM(K381+#REF!+K382)</f>
        <v>#REF!</v>
      </c>
      <c r="L380" s="56" t="e">
        <f>L381+#REF!+L382</f>
        <v>#REF!</v>
      </c>
      <c r="M380" s="56" t="e">
        <f>L380/J380%</f>
        <v>#REF!</v>
      </c>
      <c r="N380" s="62"/>
      <c r="O380" s="62"/>
      <c r="P380" s="56">
        <f>P381+P382</f>
        <v>879.1</v>
      </c>
      <c r="Q380" s="56">
        <f t="shared" si="12"/>
        <v>100.65262193725668</v>
      </c>
    </row>
    <row r="381" spans="2:17" ht="12.75">
      <c r="B381" s="44" t="s">
        <v>58</v>
      </c>
      <c r="C381" s="54" t="s">
        <v>92</v>
      </c>
      <c r="D381" s="54" t="s">
        <v>101</v>
      </c>
      <c r="E381" s="54" t="s">
        <v>74</v>
      </c>
      <c r="F381" s="54">
        <v>4400000</v>
      </c>
      <c r="G381" s="54">
        <v>327</v>
      </c>
      <c r="H381" s="54">
        <v>211</v>
      </c>
      <c r="I381" s="44">
        <v>251460</v>
      </c>
      <c r="J381" s="56">
        <v>670.6</v>
      </c>
      <c r="K381" s="54">
        <v>50292</v>
      </c>
      <c r="L381" s="54">
        <v>90.7</v>
      </c>
      <c r="M381" s="56">
        <f>L381/J381%</f>
        <v>13.525201312257678</v>
      </c>
      <c r="N381" s="62"/>
      <c r="O381" s="62"/>
      <c r="P381" s="56">
        <v>675.2</v>
      </c>
      <c r="Q381" s="56">
        <f t="shared" si="12"/>
        <v>100.68595287801969</v>
      </c>
    </row>
    <row r="382" spans="2:17" ht="12.75">
      <c r="B382" s="44" t="s">
        <v>5</v>
      </c>
      <c r="C382" s="54" t="s">
        <v>92</v>
      </c>
      <c r="D382" s="54" t="s">
        <v>101</v>
      </c>
      <c r="E382" s="54" t="s">
        <v>74</v>
      </c>
      <c r="F382" s="54">
        <v>4400000</v>
      </c>
      <c r="G382" s="54">
        <v>327</v>
      </c>
      <c r="H382" s="54">
        <v>213</v>
      </c>
      <c r="I382" s="44">
        <v>65883</v>
      </c>
      <c r="J382" s="56">
        <v>202.8</v>
      </c>
      <c r="K382" s="67">
        <v>13176</v>
      </c>
      <c r="L382" s="56">
        <v>35.9</v>
      </c>
      <c r="M382" s="56">
        <f>L382/J382%</f>
        <v>17.702169625246547</v>
      </c>
      <c r="N382" s="62"/>
      <c r="O382" s="62"/>
      <c r="P382" s="56">
        <v>203.9</v>
      </c>
      <c r="Q382" s="56">
        <f t="shared" si="12"/>
        <v>100.54240631163708</v>
      </c>
    </row>
    <row r="383" spans="2:17" ht="12.75">
      <c r="B383" s="44" t="s">
        <v>141</v>
      </c>
      <c r="C383" s="54" t="s">
        <v>92</v>
      </c>
      <c r="D383" s="54" t="s">
        <v>101</v>
      </c>
      <c r="E383" s="54" t="s">
        <v>74</v>
      </c>
      <c r="F383" s="54">
        <v>4400000</v>
      </c>
      <c r="G383" s="54">
        <v>327</v>
      </c>
      <c r="H383" s="54">
        <v>220</v>
      </c>
      <c r="I383" s="44" t="e">
        <f>SUM(#REF!+#REF!+I384+I385)</f>
        <v>#REF!</v>
      </c>
      <c r="J383" s="56">
        <f>J384+J385</f>
        <v>3</v>
      </c>
      <c r="K383" s="54" t="e">
        <f>SUM(#REF!+#REF!+K384+K385)</f>
        <v>#REF!</v>
      </c>
      <c r="L383" s="54"/>
      <c r="M383" s="50"/>
      <c r="N383" s="62"/>
      <c r="O383" s="62"/>
      <c r="P383" s="56">
        <v>0</v>
      </c>
      <c r="Q383" s="56">
        <v>0</v>
      </c>
    </row>
    <row r="384" spans="2:17" ht="12.75">
      <c r="B384" s="44" t="s">
        <v>35</v>
      </c>
      <c r="C384" s="54" t="s">
        <v>92</v>
      </c>
      <c r="D384" s="54" t="s">
        <v>101</v>
      </c>
      <c r="E384" s="54" t="s">
        <v>74</v>
      </c>
      <c r="F384" s="54">
        <v>4400000</v>
      </c>
      <c r="G384" s="54">
        <v>327</v>
      </c>
      <c r="H384" s="54">
        <v>225</v>
      </c>
      <c r="I384" s="44"/>
      <c r="J384" s="56">
        <v>3</v>
      </c>
      <c r="K384" s="54"/>
      <c r="L384" s="54"/>
      <c r="M384" s="50"/>
      <c r="N384" s="62"/>
      <c r="O384" s="62"/>
      <c r="P384" s="56">
        <v>0</v>
      </c>
      <c r="Q384" s="56">
        <v>0</v>
      </c>
    </row>
    <row r="385" spans="2:17" ht="12.75">
      <c r="B385" s="44" t="s">
        <v>6</v>
      </c>
      <c r="C385" s="54" t="s">
        <v>92</v>
      </c>
      <c r="D385" s="54" t="s">
        <v>101</v>
      </c>
      <c r="E385" s="54" t="s">
        <v>74</v>
      </c>
      <c r="F385" s="54">
        <v>4400000</v>
      </c>
      <c r="G385" s="54">
        <v>327</v>
      </c>
      <c r="H385" s="54">
        <v>226</v>
      </c>
      <c r="I385" s="44"/>
      <c r="J385" s="56">
        <v>0</v>
      </c>
      <c r="K385" s="54"/>
      <c r="L385" s="54"/>
      <c r="M385" s="50"/>
      <c r="N385" s="62"/>
      <c r="O385" s="62"/>
      <c r="P385" s="56">
        <v>0</v>
      </c>
      <c r="Q385" s="56">
        <v>0</v>
      </c>
    </row>
    <row r="386" spans="2:17" ht="12.75">
      <c r="B386" s="44" t="s">
        <v>38</v>
      </c>
      <c r="C386" s="54" t="s">
        <v>92</v>
      </c>
      <c r="D386" s="54" t="s">
        <v>101</v>
      </c>
      <c r="E386" s="54" t="s">
        <v>74</v>
      </c>
      <c r="F386" s="54">
        <v>4400000</v>
      </c>
      <c r="G386" s="54">
        <v>327</v>
      </c>
      <c r="H386" s="54">
        <v>300</v>
      </c>
      <c r="I386" s="44">
        <f>SUM(I387+I388)</f>
        <v>18000</v>
      </c>
      <c r="J386" s="56">
        <f>J387+J388</f>
        <v>12</v>
      </c>
      <c r="K386" s="54">
        <f>SUM(K387+K388)</f>
        <v>0</v>
      </c>
      <c r="L386" s="56">
        <v>0</v>
      </c>
      <c r="M386" s="56">
        <f>L386/J386%</f>
        <v>0</v>
      </c>
      <c r="N386" s="62"/>
      <c r="O386" s="62"/>
      <c r="P386" s="56">
        <v>0</v>
      </c>
      <c r="Q386" s="56">
        <v>0</v>
      </c>
    </row>
    <row r="387" spans="2:17" ht="12.75">
      <c r="B387" s="44" t="s">
        <v>39</v>
      </c>
      <c r="C387" s="54" t="s">
        <v>92</v>
      </c>
      <c r="D387" s="54" t="s">
        <v>101</v>
      </c>
      <c r="E387" s="54" t="s">
        <v>74</v>
      </c>
      <c r="F387" s="54">
        <v>4400000</v>
      </c>
      <c r="G387" s="54">
        <v>327</v>
      </c>
      <c r="H387" s="54">
        <v>310</v>
      </c>
      <c r="I387" s="44"/>
      <c r="J387" s="56">
        <v>0</v>
      </c>
      <c r="K387" s="54"/>
      <c r="L387" s="54"/>
      <c r="M387" s="50"/>
      <c r="N387" s="62"/>
      <c r="O387" s="62"/>
      <c r="P387" s="56">
        <v>0</v>
      </c>
      <c r="Q387" s="56">
        <v>0</v>
      </c>
    </row>
    <row r="388" spans="2:17" ht="12.75">
      <c r="B388" s="44" t="s">
        <v>7</v>
      </c>
      <c r="C388" s="54" t="s">
        <v>92</v>
      </c>
      <c r="D388" s="54" t="s">
        <v>101</v>
      </c>
      <c r="E388" s="54" t="s">
        <v>74</v>
      </c>
      <c r="F388" s="54">
        <v>4400000</v>
      </c>
      <c r="G388" s="54">
        <v>327</v>
      </c>
      <c r="H388" s="54">
        <v>340</v>
      </c>
      <c r="I388" s="44">
        <f>SUM(I389)</f>
        <v>18000</v>
      </c>
      <c r="J388" s="56">
        <v>12</v>
      </c>
      <c r="K388" s="54">
        <f>SUM(K389)</f>
        <v>0</v>
      </c>
      <c r="L388" s="56">
        <v>0</v>
      </c>
      <c r="M388" s="56">
        <f>L388/J388%</f>
        <v>0</v>
      </c>
      <c r="N388" s="62"/>
      <c r="O388" s="62"/>
      <c r="P388" s="56">
        <v>0</v>
      </c>
      <c r="Q388" s="56">
        <v>0</v>
      </c>
    </row>
    <row r="389" spans="2:17" ht="12.75">
      <c r="B389" s="44" t="s">
        <v>10</v>
      </c>
      <c r="C389" s="54" t="s">
        <v>92</v>
      </c>
      <c r="D389" s="54" t="s">
        <v>101</v>
      </c>
      <c r="E389" s="54" t="s">
        <v>74</v>
      </c>
      <c r="F389" s="54">
        <v>4400000</v>
      </c>
      <c r="G389" s="54">
        <v>327</v>
      </c>
      <c r="H389" s="54">
        <v>290</v>
      </c>
      <c r="I389" s="44">
        <v>18000</v>
      </c>
      <c r="J389" s="56">
        <v>0</v>
      </c>
      <c r="K389" s="54"/>
      <c r="L389" s="54"/>
      <c r="M389" s="50"/>
      <c r="N389" s="62"/>
      <c r="O389" s="62"/>
      <c r="P389" s="56">
        <v>0</v>
      </c>
      <c r="Q389" s="56">
        <v>0</v>
      </c>
    </row>
    <row r="390" spans="2:17" ht="12.75">
      <c r="B390" s="47" t="s">
        <v>102</v>
      </c>
      <c r="C390" s="50" t="s">
        <v>92</v>
      </c>
      <c r="D390" s="50" t="s">
        <v>101</v>
      </c>
      <c r="E390" s="50" t="s">
        <v>74</v>
      </c>
      <c r="F390" s="50">
        <v>4400000</v>
      </c>
      <c r="G390" s="50">
        <v>327</v>
      </c>
      <c r="H390" s="50" t="s">
        <v>11</v>
      </c>
      <c r="I390" s="45" t="e">
        <f>SUM(I391+I394+#REF!+I397)</f>
        <v>#REF!</v>
      </c>
      <c r="J390" s="57">
        <f>SUM(J391+J394+J397)</f>
        <v>324</v>
      </c>
      <c r="K390" s="61" t="e">
        <f>SUM(K391+K394+#REF!+K397)</f>
        <v>#REF!</v>
      </c>
      <c r="L390" s="57" t="e">
        <f>SUM(L392+#REF!+L393)</f>
        <v>#REF!</v>
      </c>
      <c r="M390" s="57" t="e">
        <f>L390/J390%</f>
        <v>#REF!</v>
      </c>
      <c r="N390" s="62"/>
      <c r="O390" s="62"/>
      <c r="P390" s="57">
        <f>SUM(P391+P397)</f>
        <v>294.8</v>
      </c>
      <c r="Q390" s="57">
        <f>P390/J390%</f>
        <v>90.98765432098766</v>
      </c>
    </row>
    <row r="391" spans="2:17" ht="12.75">
      <c r="B391" s="44" t="s">
        <v>191</v>
      </c>
      <c r="C391" s="54" t="s">
        <v>92</v>
      </c>
      <c r="D391" s="54" t="s">
        <v>101</v>
      </c>
      <c r="E391" s="54" t="s">
        <v>74</v>
      </c>
      <c r="F391" s="54">
        <v>4400000</v>
      </c>
      <c r="G391" s="54">
        <v>327</v>
      </c>
      <c r="H391" s="54">
        <v>210</v>
      </c>
      <c r="I391" s="44" t="e">
        <f>SUM(I392+#REF!+I393)</f>
        <v>#REF!</v>
      </c>
      <c r="J391" s="56">
        <f>SUM(J392+J393)</f>
        <v>316</v>
      </c>
      <c r="K391" s="67" t="e">
        <f>SUM(K392+#REF!+K393)</f>
        <v>#REF!</v>
      </c>
      <c r="L391" s="56" t="e">
        <f>SUM(L392+#REF!+L393)</f>
        <v>#REF!</v>
      </c>
      <c r="M391" s="56" t="e">
        <f>L391/J391%</f>
        <v>#REF!</v>
      </c>
      <c r="N391" s="62"/>
      <c r="O391" s="62"/>
      <c r="P391" s="56">
        <f>SUM(P392+P393)</f>
        <v>294.8</v>
      </c>
      <c r="Q391" s="56">
        <f>P391/J391%</f>
        <v>93.29113924050633</v>
      </c>
    </row>
    <row r="392" spans="2:17" ht="12.75">
      <c r="B392" s="44" t="s">
        <v>58</v>
      </c>
      <c r="C392" s="54" t="s">
        <v>92</v>
      </c>
      <c r="D392" s="54" t="s">
        <v>101</v>
      </c>
      <c r="E392" s="54" t="s">
        <v>74</v>
      </c>
      <c r="F392" s="54">
        <v>4400000</v>
      </c>
      <c r="G392" s="54">
        <v>327</v>
      </c>
      <c r="H392" s="54">
        <v>211</v>
      </c>
      <c r="I392" s="44">
        <v>58842</v>
      </c>
      <c r="J392" s="54">
        <v>242.7</v>
      </c>
      <c r="K392" s="54">
        <v>11768</v>
      </c>
      <c r="L392" s="54">
        <v>28.9</v>
      </c>
      <c r="M392" s="56">
        <f>L392/J392%</f>
        <v>11.907704985578903</v>
      </c>
      <c r="N392" s="62"/>
      <c r="O392" s="62"/>
      <c r="P392" s="54">
        <v>226.4</v>
      </c>
      <c r="Q392" s="56">
        <f>P392/J392%</f>
        <v>93.28388957560774</v>
      </c>
    </row>
    <row r="393" spans="2:17" ht="12.75">
      <c r="B393" s="44" t="s">
        <v>5</v>
      </c>
      <c r="C393" s="54" t="s">
        <v>92</v>
      </c>
      <c r="D393" s="54" t="s">
        <v>101</v>
      </c>
      <c r="E393" s="54" t="s">
        <v>74</v>
      </c>
      <c r="F393" s="54">
        <v>4400000</v>
      </c>
      <c r="G393" s="54">
        <v>327</v>
      </c>
      <c r="H393" s="54">
        <v>213</v>
      </c>
      <c r="I393" s="44">
        <v>15417</v>
      </c>
      <c r="J393" s="56">
        <v>73.3</v>
      </c>
      <c r="K393" s="67">
        <v>3083</v>
      </c>
      <c r="L393" s="56">
        <v>11.9</v>
      </c>
      <c r="M393" s="56">
        <f>L393/J393%</f>
        <v>16.234652114597544</v>
      </c>
      <c r="N393" s="62"/>
      <c r="O393" s="62"/>
      <c r="P393" s="56">
        <v>68.4</v>
      </c>
      <c r="Q393" s="56">
        <f>P393/J393%</f>
        <v>93.31514324693043</v>
      </c>
    </row>
    <row r="394" spans="2:17" ht="12.75">
      <c r="B394" s="44" t="s">
        <v>141</v>
      </c>
      <c r="C394" s="54" t="s">
        <v>92</v>
      </c>
      <c r="D394" s="54" t="s">
        <v>101</v>
      </c>
      <c r="E394" s="54" t="s">
        <v>74</v>
      </c>
      <c r="F394" s="54">
        <v>4400000</v>
      </c>
      <c r="G394" s="54">
        <v>327</v>
      </c>
      <c r="H394" s="54">
        <v>220</v>
      </c>
      <c r="I394" s="44" t="e">
        <f>SUM(#REF!+#REF!+I395+I396)</f>
        <v>#REF!</v>
      </c>
      <c r="J394" s="56">
        <f>J395+J396</f>
        <v>2</v>
      </c>
      <c r="K394" s="54" t="e">
        <f>SUM(#REF!+#REF!+K395+K396)</f>
        <v>#REF!</v>
      </c>
      <c r="L394" s="54"/>
      <c r="M394" s="50"/>
      <c r="N394" s="62"/>
      <c r="O394" s="62"/>
      <c r="P394" s="56">
        <v>0</v>
      </c>
      <c r="Q394" s="56">
        <v>0</v>
      </c>
    </row>
    <row r="395" spans="2:17" ht="12.75">
      <c r="B395" s="44" t="s">
        <v>35</v>
      </c>
      <c r="C395" s="54" t="s">
        <v>92</v>
      </c>
      <c r="D395" s="54" t="s">
        <v>101</v>
      </c>
      <c r="E395" s="54" t="s">
        <v>74</v>
      </c>
      <c r="F395" s="54">
        <v>4400000</v>
      </c>
      <c r="G395" s="54">
        <v>327</v>
      </c>
      <c r="H395" s="54">
        <v>225</v>
      </c>
      <c r="I395" s="44"/>
      <c r="J395" s="56">
        <v>2</v>
      </c>
      <c r="K395" s="54"/>
      <c r="L395" s="54"/>
      <c r="M395" s="50"/>
      <c r="N395" s="62"/>
      <c r="O395" s="62"/>
      <c r="P395" s="56">
        <v>0</v>
      </c>
      <c r="Q395" s="56">
        <v>0</v>
      </c>
    </row>
    <row r="396" spans="2:17" ht="12.75">
      <c r="B396" s="44" t="s">
        <v>6</v>
      </c>
      <c r="C396" s="54" t="s">
        <v>92</v>
      </c>
      <c r="D396" s="54" t="s">
        <v>101</v>
      </c>
      <c r="E396" s="54" t="s">
        <v>74</v>
      </c>
      <c r="F396" s="54">
        <v>4400000</v>
      </c>
      <c r="G396" s="54">
        <v>327</v>
      </c>
      <c r="H396" s="54">
        <v>226</v>
      </c>
      <c r="I396" s="44"/>
      <c r="J396" s="56">
        <v>0</v>
      </c>
      <c r="K396" s="54"/>
      <c r="L396" s="54"/>
      <c r="M396" s="50"/>
      <c r="N396" s="62"/>
      <c r="O396" s="62"/>
      <c r="P396" s="56">
        <v>0</v>
      </c>
      <c r="Q396" s="56">
        <v>0</v>
      </c>
    </row>
    <row r="397" spans="2:17" ht="12.75">
      <c r="B397" s="44" t="s">
        <v>38</v>
      </c>
      <c r="C397" s="54" t="s">
        <v>92</v>
      </c>
      <c r="D397" s="54" t="s">
        <v>101</v>
      </c>
      <c r="E397" s="54" t="s">
        <v>74</v>
      </c>
      <c r="F397" s="54">
        <v>4400000</v>
      </c>
      <c r="G397" s="54">
        <v>327</v>
      </c>
      <c r="H397" s="54">
        <v>300</v>
      </c>
      <c r="I397" s="44">
        <f>SUM(I398+I399)</f>
        <v>6000</v>
      </c>
      <c r="J397" s="56">
        <f>J398+J399</f>
        <v>6</v>
      </c>
      <c r="K397" s="54">
        <f>SUM(K398+K399)</f>
        <v>0</v>
      </c>
      <c r="L397" s="56">
        <v>0</v>
      </c>
      <c r="M397" s="56">
        <v>0</v>
      </c>
      <c r="N397" s="62"/>
      <c r="O397" s="62"/>
      <c r="P397" s="56">
        <v>0</v>
      </c>
      <c r="Q397" s="56">
        <v>0</v>
      </c>
    </row>
    <row r="398" spans="2:17" ht="12.75">
      <c r="B398" s="44" t="s">
        <v>39</v>
      </c>
      <c r="C398" s="54" t="s">
        <v>92</v>
      </c>
      <c r="D398" s="54" t="s">
        <v>101</v>
      </c>
      <c r="E398" s="54" t="s">
        <v>74</v>
      </c>
      <c r="F398" s="54">
        <v>4400000</v>
      </c>
      <c r="G398" s="54">
        <v>327</v>
      </c>
      <c r="H398" s="54">
        <v>310</v>
      </c>
      <c r="I398" s="44"/>
      <c r="J398" s="56">
        <v>0</v>
      </c>
      <c r="K398" s="54"/>
      <c r="L398" s="54"/>
      <c r="M398" s="50"/>
      <c r="N398" s="62"/>
      <c r="O398" s="62"/>
      <c r="P398" s="56">
        <v>0</v>
      </c>
      <c r="Q398" s="56">
        <v>0</v>
      </c>
    </row>
    <row r="399" spans="2:17" ht="12.75">
      <c r="B399" s="44" t="s">
        <v>7</v>
      </c>
      <c r="C399" s="54" t="s">
        <v>92</v>
      </c>
      <c r="D399" s="54" t="s">
        <v>101</v>
      </c>
      <c r="E399" s="54" t="s">
        <v>74</v>
      </c>
      <c r="F399" s="54">
        <v>4400000</v>
      </c>
      <c r="G399" s="54">
        <v>327</v>
      </c>
      <c r="H399" s="54">
        <v>340</v>
      </c>
      <c r="I399" s="44">
        <f>SUM(I400)</f>
        <v>6000</v>
      </c>
      <c r="J399" s="56">
        <v>6</v>
      </c>
      <c r="K399" s="54">
        <f>SUM(K400)</f>
        <v>0</v>
      </c>
      <c r="L399" s="56">
        <v>0</v>
      </c>
      <c r="M399" s="56">
        <v>0</v>
      </c>
      <c r="N399" s="62"/>
      <c r="O399" s="62"/>
      <c r="P399" s="56">
        <v>0</v>
      </c>
      <c r="Q399" s="56">
        <v>0</v>
      </c>
    </row>
    <row r="400" spans="2:17" ht="12.75">
      <c r="B400" s="44" t="s">
        <v>10</v>
      </c>
      <c r="C400" s="54" t="s">
        <v>92</v>
      </c>
      <c r="D400" s="54" t="s">
        <v>101</v>
      </c>
      <c r="E400" s="54" t="s">
        <v>74</v>
      </c>
      <c r="F400" s="54">
        <v>4400000</v>
      </c>
      <c r="G400" s="54">
        <v>327</v>
      </c>
      <c r="H400" s="54">
        <v>290</v>
      </c>
      <c r="I400" s="44">
        <v>6000</v>
      </c>
      <c r="J400" s="56">
        <v>0</v>
      </c>
      <c r="K400" s="54"/>
      <c r="L400" s="54"/>
      <c r="M400" s="50"/>
      <c r="N400" s="62"/>
      <c r="O400" s="62"/>
      <c r="P400" s="56">
        <v>0</v>
      </c>
      <c r="Q400" s="56">
        <v>0</v>
      </c>
    </row>
    <row r="401" spans="2:17" ht="12.75">
      <c r="B401" s="47" t="s">
        <v>103</v>
      </c>
      <c r="C401" s="50" t="s">
        <v>92</v>
      </c>
      <c r="D401" s="50" t="s">
        <v>101</v>
      </c>
      <c r="E401" s="50" t="s">
        <v>74</v>
      </c>
      <c r="F401" s="50">
        <v>4400000</v>
      </c>
      <c r="G401" s="50">
        <v>327</v>
      </c>
      <c r="H401" s="50" t="s">
        <v>11</v>
      </c>
      <c r="I401" s="45" t="e">
        <f>SUM(I402+I405+#REF!+I408)</f>
        <v>#REF!</v>
      </c>
      <c r="J401" s="57">
        <f>SUM(J402+J405+J408)</f>
        <v>373.1</v>
      </c>
      <c r="K401" s="61" t="e">
        <f>SUM(K402+K405+#REF!+K408)</f>
        <v>#REF!</v>
      </c>
      <c r="L401" s="57" t="e">
        <f>SUM(L403+#REF!+L404+L408)</f>
        <v>#REF!</v>
      </c>
      <c r="M401" s="57" t="e">
        <f>L401/J401%</f>
        <v>#REF!</v>
      </c>
      <c r="N401" s="62"/>
      <c r="O401" s="62"/>
      <c r="P401" s="57">
        <f>SUM(P402+P408)</f>
        <v>335.79999999999995</v>
      </c>
      <c r="Q401" s="57">
        <f>P401/J401%</f>
        <v>90.00268024658267</v>
      </c>
    </row>
    <row r="402" spans="2:17" ht="12.75">
      <c r="B402" s="44" t="s">
        <v>2</v>
      </c>
      <c r="C402" s="54" t="s">
        <v>92</v>
      </c>
      <c r="D402" s="54" t="s">
        <v>101</v>
      </c>
      <c r="E402" s="54" t="s">
        <v>74</v>
      </c>
      <c r="F402" s="54">
        <v>4400000</v>
      </c>
      <c r="G402" s="54">
        <v>327</v>
      </c>
      <c r="H402" s="54">
        <v>210</v>
      </c>
      <c r="I402" s="44" t="e">
        <f>SUM(I403+#REF!+I404)</f>
        <v>#REF!</v>
      </c>
      <c r="J402" s="56">
        <f>SUM(J403+J404)</f>
        <v>361.1</v>
      </c>
      <c r="K402" s="67" t="e">
        <f>SUM(K403+#REF!+K404)</f>
        <v>#REF!</v>
      </c>
      <c r="L402" s="56" t="e">
        <f>L403+#REF!+L404</f>
        <v>#REF!</v>
      </c>
      <c r="M402" s="56" t="e">
        <f>L402/J402%</f>
        <v>#REF!</v>
      </c>
      <c r="N402" s="62"/>
      <c r="O402" s="62"/>
      <c r="P402" s="56">
        <f>P403+P404</f>
        <v>335.79999999999995</v>
      </c>
      <c r="Q402" s="56">
        <f>P402/J402%</f>
        <v>92.9936305732484</v>
      </c>
    </row>
    <row r="403" spans="2:17" ht="12.75">
      <c r="B403" s="44" t="s">
        <v>58</v>
      </c>
      <c r="C403" s="54" t="s">
        <v>92</v>
      </c>
      <c r="D403" s="54" t="s">
        <v>101</v>
      </c>
      <c r="E403" s="54" t="s">
        <v>74</v>
      </c>
      <c r="F403" s="54">
        <v>4400000</v>
      </c>
      <c r="G403" s="54">
        <v>327</v>
      </c>
      <c r="H403" s="54">
        <v>211</v>
      </c>
      <c r="I403" s="44">
        <v>60839</v>
      </c>
      <c r="J403" s="56">
        <v>277.3</v>
      </c>
      <c r="K403" s="54">
        <v>12168</v>
      </c>
      <c r="L403" s="54">
        <v>23.5</v>
      </c>
      <c r="M403" s="56">
        <f>L403/J403%</f>
        <v>8.47457627118644</v>
      </c>
      <c r="N403" s="62"/>
      <c r="O403" s="62"/>
      <c r="P403" s="54">
        <v>257.9</v>
      </c>
      <c r="Q403" s="56">
        <f>P403/J403%</f>
        <v>93.00396682293544</v>
      </c>
    </row>
    <row r="404" spans="2:17" ht="12.75">
      <c r="B404" s="44" t="s">
        <v>5</v>
      </c>
      <c r="C404" s="54" t="s">
        <v>92</v>
      </c>
      <c r="D404" s="54" t="s">
        <v>101</v>
      </c>
      <c r="E404" s="54" t="s">
        <v>74</v>
      </c>
      <c r="F404" s="54">
        <v>4400000</v>
      </c>
      <c r="G404" s="54">
        <v>327</v>
      </c>
      <c r="H404" s="54">
        <v>213</v>
      </c>
      <c r="I404" s="44">
        <v>15940</v>
      </c>
      <c r="J404" s="56">
        <v>83.8</v>
      </c>
      <c r="K404" s="67">
        <f>SUM(K403*26.2%)</f>
        <v>3188.016</v>
      </c>
      <c r="L404" s="56">
        <v>9.6</v>
      </c>
      <c r="M404" s="56">
        <f>L404/J404%</f>
        <v>11.455847255369928</v>
      </c>
      <c r="N404" s="62"/>
      <c r="O404" s="62"/>
      <c r="P404" s="56">
        <v>77.9</v>
      </c>
      <c r="Q404" s="56">
        <f>P404/J404%</f>
        <v>92.95942720763725</v>
      </c>
    </row>
    <row r="405" spans="2:17" ht="12.75">
      <c r="B405" s="44" t="s">
        <v>141</v>
      </c>
      <c r="C405" s="54" t="s">
        <v>92</v>
      </c>
      <c r="D405" s="54" t="s">
        <v>101</v>
      </c>
      <c r="E405" s="54" t="s">
        <v>74</v>
      </c>
      <c r="F405" s="54">
        <v>4400000</v>
      </c>
      <c r="G405" s="54">
        <v>327</v>
      </c>
      <c r="H405" s="54">
        <v>220</v>
      </c>
      <c r="I405" s="44" t="e">
        <f>SUM(#REF!+#REF!+I406+I407)</f>
        <v>#REF!</v>
      </c>
      <c r="J405" s="56">
        <f>J406+J407</f>
        <v>2</v>
      </c>
      <c r="K405" s="54" t="e">
        <f>SUM(#REF!+#REF!+K406+K407)</f>
        <v>#REF!</v>
      </c>
      <c r="L405" s="54"/>
      <c r="M405" s="50"/>
      <c r="N405" s="62"/>
      <c r="O405" s="62"/>
      <c r="P405" s="56">
        <v>0</v>
      </c>
      <c r="Q405" s="56">
        <v>0</v>
      </c>
    </row>
    <row r="406" spans="2:17" ht="12.75">
      <c r="B406" s="44" t="s">
        <v>35</v>
      </c>
      <c r="C406" s="54" t="s">
        <v>92</v>
      </c>
      <c r="D406" s="54" t="s">
        <v>101</v>
      </c>
      <c r="E406" s="54" t="s">
        <v>74</v>
      </c>
      <c r="F406" s="54">
        <v>4400000</v>
      </c>
      <c r="G406" s="54">
        <v>327</v>
      </c>
      <c r="H406" s="54">
        <v>225</v>
      </c>
      <c r="I406" s="44"/>
      <c r="J406" s="56">
        <v>2</v>
      </c>
      <c r="K406" s="54"/>
      <c r="L406" s="54"/>
      <c r="M406" s="50"/>
      <c r="N406" s="62"/>
      <c r="O406" s="62"/>
      <c r="P406" s="56">
        <v>0</v>
      </c>
      <c r="Q406" s="56">
        <v>0</v>
      </c>
    </row>
    <row r="407" spans="2:17" ht="12.75">
      <c r="B407" s="44" t="s">
        <v>6</v>
      </c>
      <c r="C407" s="54" t="s">
        <v>92</v>
      </c>
      <c r="D407" s="54" t="s">
        <v>101</v>
      </c>
      <c r="E407" s="54" t="s">
        <v>74</v>
      </c>
      <c r="F407" s="54">
        <v>4400000</v>
      </c>
      <c r="G407" s="54">
        <v>327</v>
      </c>
      <c r="H407" s="54">
        <v>226</v>
      </c>
      <c r="I407" s="44"/>
      <c r="J407" s="56">
        <v>0</v>
      </c>
      <c r="K407" s="54"/>
      <c r="L407" s="54"/>
      <c r="M407" s="50"/>
      <c r="N407" s="62"/>
      <c r="O407" s="62"/>
      <c r="P407" s="56">
        <v>0</v>
      </c>
      <c r="Q407" s="56">
        <v>0</v>
      </c>
    </row>
    <row r="408" spans="2:17" ht="12.75">
      <c r="B408" s="44" t="s">
        <v>38</v>
      </c>
      <c r="C408" s="54" t="s">
        <v>92</v>
      </c>
      <c r="D408" s="54" t="s">
        <v>101</v>
      </c>
      <c r="E408" s="54" t="s">
        <v>74</v>
      </c>
      <c r="F408" s="54">
        <v>4400000</v>
      </c>
      <c r="G408" s="54">
        <v>327</v>
      </c>
      <c r="H408" s="54">
        <v>300</v>
      </c>
      <c r="I408" s="44">
        <f>SUM(I409+I410)</f>
        <v>6000</v>
      </c>
      <c r="J408" s="56">
        <f>J409+J410</f>
        <v>10</v>
      </c>
      <c r="K408" s="54">
        <f>SUM(K409+K410)</f>
        <v>0</v>
      </c>
      <c r="L408" s="56">
        <v>0</v>
      </c>
      <c r="M408" s="56">
        <v>0</v>
      </c>
      <c r="N408" s="62"/>
      <c r="O408" s="62"/>
      <c r="P408" s="56">
        <v>0</v>
      </c>
      <c r="Q408" s="56">
        <v>0</v>
      </c>
    </row>
    <row r="409" spans="2:17" ht="12.75">
      <c r="B409" s="44" t="s">
        <v>39</v>
      </c>
      <c r="C409" s="54" t="s">
        <v>92</v>
      </c>
      <c r="D409" s="54" t="s">
        <v>101</v>
      </c>
      <c r="E409" s="54" t="s">
        <v>74</v>
      </c>
      <c r="F409" s="54">
        <v>4400000</v>
      </c>
      <c r="G409" s="54">
        <v>327</v>
      </c>
      <c r="H409" s="54">
        <v>310</v>
      </c>
      <c r="I409" s="44"/>
      <c r="J409" s="56">
        <v>0</v>
      </c>
      <c r="K409" s="54"/>
      <c r="L409" s="54"/>
      <c r="M409" s="50"/>
      <c r="N409" s="62"/>
      <c r="O409" s="62"/>
      <c r="P409" s="56">
        <v>0</v>
      </c>
      <c r="Q409" s="56">
        <v>0</v>
      </c>
    </row>
    <row r="410" spans="2:17" ht="12.75">
      <c r="B410" s="44" t="s">
        <v>7</v>
      </c>
      <c r="C410" s="54" t="s">
        <v>92</v>
      </c>
      <c r="D410" s="54" t="s">
        <v>101</v>
      </c>
      <c r="E410" s="54" t="s">
        <v>74</v>
      </c>
      <c r="F410" s="54">
        <v>4400000</v>
      </c>
      <c r="G410" s="54">
        <v>327</v>
      </c>
      <c r="H410" s="54">
        <v>340</v>
      </c>
      <c r="I410" s="44">
        <f>SUM(I411)</f>
        <v>6000</v>
      </c>
      <c r="J410" s="56">
        <v>10</v>
      </c>
      <c r="K410" s="54">
        <f>SUM(K411)</f>
        <v>0</v>
      </c>
      <c r="L410" s="56">
        <v>0</v>
      </c>
      <c r="M410" s="56">
        <v>0</v>
      </c>
      <c r="N410" s="62"/>
      <c r="O410" s="62"/>
      <c r="P410" s="56">
        <v>0</v>
      </c>
      <c r="Q410" s="56">
        <v>0</v>
      </c>
    </row>
    <row r="411" spans="2:17" ht="12.75">
      <c r="B411" s="44" t="s">
        <v>10</v>
      </c>
      <c r="C411" s="54" t="s">
        <v>92</v>
      </c>
      <c r="D411" s="54" t="s">
        <v>101</v>
      </c>
      <c r="E411" s="54" t="s">
        <v>74</v>
      </c>
      <c r="F411" s="54">
        <v>4400000</v>
      </c>
      <c r="G411" s="54">
        <v>327</v>
      </c>
      <c r="H411" s="54">
        <v>290</v>
      </c>
      <c r="I411" s="44">
        <v>6000</v>
      </c>
      <c r="J411" s="56">
        <v>0</v>
      </c>
      <c r="K411" s="54"/>
      <c r="L411" s="54"/>
      <c r="M411" s="50"/>
      <c r="N411" s="62"/>
      <c r="O411" s="62"/>
      <c r="P411" s="56">
        <v>0</v>
      </c>
      <c r="Q411" s="56">
        <v>0</v>
      </c>
    </row>
    <row r="412" spans="2:17" ht="12.75">
      <c r="B412" s="47" t="s">
        <v>104</v>
      </c>
      <c r="C412" s="50" t="s">
        <v>92</v>
      </c>
      <c r="D412" s="50" t="s">
        <v>101</v>
      </c>
      <c r="E412" s="50" t="s">
        <v>74</v>
      </c>
      <c r="F412" s="50">
        <v>4420000</v>
      </c>
      <c r="G412" s="50">
        <v>327</v>
      </c>
      <c r="H412" s="50" t="s">
        <v>11</v>
      </c>
      <c r="I412" s="45" t="e">
        <f>SUM(I413+I416+#REF!+I419)</f>
        <v>#REF!</v>
      </c>
      <c r="J412" s="57">
        <f>SUM(J413+J416+J419)</f>
        <v>427.79999999999995</v>
      </c>
      <c r="K412" s="61" t="e">
        <f>SUM(K413+K416+#REF!+K419)</f>
        <v>#REF!</v>
      </c>
      <c r="L412" s="57" t="e">
        <f>SUM(L414+#REF!+L415)</f>
        <v>#REF!</v>
      </c>
      <c r="M412" s="57" t="e">
        <f>L412/J412%</f>
        <v>#REF!</v>
      </c>
      <c r="N412" s="62"/>
      <c r="O412" s="62"/>
      <c r="P412" s="57">
        <f>SUM(P413+P419)</f>
        <v>424.20000000000005</v>
      </c>
      <c r="Q412" s="57">
        <f>P412/J412%</f>
        <v>99.1584852734923</v>
      </c>
    </row>
    <row r="413" spans="2:17" ht="12.75">
      <c r="B413" s="44" t="s">
        <v>2</v>
      </c>
      <c r="C413" s="54" t="s">
        <v>92</v>
      </c>
      <c r="D413" s="54" t="s">
        <v>101</v>
      </c>
      <c r="E413" s="54" t="s">
        <v>74</v>
      </c>
      <c r="F413" s="54">
        <v>4420000</v>
      </c>
      <c r="G413" s="54">
        <v>327</v>
      </c>
      <c r="H413" s="54">
        <v>210</v>
      </c>
      <c r="I413" s="44" t="e">
        <f>SUM(I414+#REF!+I415)</f>
        <v>#REF!</v>
      </c>
      <c r="J413" s="56">
        <f>SUM(J414+J415)</f>
        <v>423.79999999999995</v>
      </c>
      <c r="K413" s="67" t="e">
        <f>SUM(K414+#REF!+K415)</f>
        <v>#REF!</v>
      </c>
      <c r="L413" s="56" t="e">
        <f>L414+#REF!+L415</f>
        <v>#REF!</v>
      </c>
      <c r="M413" s="56" t="e">
        <f>L413/J413%</f>
        <v>#REF!</v>
      </c>
      <c r="N413" s="62"/>
      <c r="O413" s="62"/>
      <c r="P413" s="56">
        <f>P414+P415</f>
        <v>424.20000000000005</v>
      </c>
      <c r="Q413" s="56">
        <f>P413/J413%</f>
        <v>100.09438414346391</v>
      </c>
    </row>
    <row r="414" spans="2:17" ht="12.75">
      <c r="B414" s="44" t="s">
        <v>58</v>
      </c>
      <c r="C414" s="54" t="s">
        <v>92</v>
      </c>
      <c r="D414" s="54" t="s">
        <v>101</v>
      </c>
      <c r="E414" s="54" t="s">
        <v>74</v>
      </c>
      <c r="F414" s="54">
        <v>4420000</v>
      </c>
      <c r="G414" s="54">
        <v>327</v>
      </c>
      <c r="H414" s="54">
        <v>211</v>
      </c>
      <c r="I414" s="44">
        <v>91159</v>
      </c>
      <c r="J414" s="56">
        <v>325.4</v>
      </c>
      <c r="K414" s="54">
        <v>18232</v>
      </c>
      <c r="L414" s="54">
        <v>31.5</v>
      </c>
      <c r="M414" s="56">
        <f>L414/J414%</f>
        <v>9.680393362015982</v>
      </c>
      <c r="N414" s="62"/>
      <c r="O414" s="62"/>
      <c r="P414" s="54">
        <v>325.8</v>
      </c>
      <c r="Q414" s="56">
        <f>P414/J414%</f>
        <v>100.12292562999387</v>
      </c>
    </row>
    <row r="415" spans="2:17" ht="12.75">
      <c r="B415" s="44" t="s">
        <v>5</v>
      </c>
      <c r="C415" s="54" t="s">
        <v>92</v>
      </c>
      <c r="D415" s="54" t="s">
        <v>101</v>
      </c>
      <c r="E415" s="54" t="s">
        <v>74</v>
      </c>
      <c r="F415" s="54">
        <v>4420000</v>
      </c>
      <c r="G415" s="54">
        <v>327</v>
      </c>
      <c r="H415" s="54">
        <v>213</v>
      </c>
      <c r="I415" s="44">
        <v>23884</v>
      </c>
      <c r="J415" s="56">
        <v>98.4</v>
      </c>
      <c r="K415" s="67">
        <f>SUM(K414*26.2%)</f>
        <v>4776.784000000001</v>
      </c>
      <c r="L415" s="56">
        <v>12.9</v>
      </c>
      <c r="M415" s="56">
        <f>L415/J415%</f>
        <v>13.109756097560975</v>
      </c>
      <c r="N415" s="62"/>
      <c r="O415" s="62"/>
      <c r="P415" s="56">
        <v>98.4</v>
      </c>
      <c r="Q415" s="56">
        <f>P415/J415%</f>
        <v>100</v>
      </c>
    </row>
    <row r="416" spans="2:17" ht="12.75">
      <c r="B416" s="44" t="s">
        <v>141</v>
      </c>
      <c r="C416" s="54" t="s">
        <v>92</v>
      </c>
      <c r="D416" s="54" t="s">
        <v>101</v>
      </c>
      <c r="E416" s="54" t="s">
        <v>74</v>
      </c>
      <c r="F416" s="54">
        <v>4420000</v>
      </c>
      <c r="G416" s="54">
        <v>327</v>
      </c>
      <c r="H416" s="54">
        <v>220</v>
      </c>
      <c r="I416" s="44" t="e">
        <f>SUM(#REF!+#REF!+I417+I418)</f>
        <v>#REF!</v>
      </c>
      <c r="J416" s="56">
        <f>J417+J418</f>
        <v>2</v>
      </c>
      <c r="K416" s="54" t="e">
        <f>SUM(#REF!+#REF!+K417+K418)</f>
        <v>#REF!</v>
      </c>
      <c r="L416" s="54"/>
      <c r="M416" s="54"/>
      <c r="N416" s="62"/>
      <c r="O416" s="62"/>
      <c r="P416" s="56">
        <v>0</v>
      </c>
      <c r="Q416" s="56">
        <v>0</v>
      </c>
    </row>
    <row r="417" spans="2:17" ht="12.75">
      <c r="B417" s="44" t="s">
        <v>35</v>
      </c>
      <c r="C417" s="54" t="s">
        <v>92</v>
      </c>
      <c r="D417" s="54" t="s">
        <v>101</v>
      </c>
      <c r="E417" s="54" t="s">
        <v>74</v>
      </c>
      <c r="F417" s="54">
        <v>4420000</v>
      </c>
      <c r="G417" s="54">
        <v>327</v>
      </c>
      <c r="H417" s="54">
        <v>225</v>
      </c>
      <c r="I417" s="44"/>
      <c r="J417" s="56">
        <v>2</v>
      </c>
      <c r="K417" s="54"/>
      <c r="L417" s="54"/>
      <c r="M417" s="50"/>
      <c r="N417" s="62"/>
      <c r="O417" s="62"/>
      <c r="P417" s="56">
        <v>0</v>
      </c>
      <c r="Q417" s="56">
        <v>0</v>
      </c>
    </row>
    <row r="418" spans="2:17" ht="12.75">
      <c r="B418" s="44" t="s">
        <v>6</v>
      </c>
      <c r="C418" s="54" t="s">
        <v>92</v>
      </c>
      <c r="D418" s="54" t="s">
        <v>101</v>
      </c>
      <c r="E418" s="54" t="s">
        <v>74</v>
      </c>
      <c r="F418" s="54">
        <v>4420000</v>
      </c>
      <c r="G418" s="54">
        <v>327</v>
      </c>
      <c r="H418" s="54">
        <v>226</v>
      </c>
      <c r="I418" s="44"/>
      <c r="J418" s="56">
        <v>0</v>
      </c>
      <c r="K418" s="54"/>
      <c r="L418" s="54"/>
      <c r="M418" s="50"/>
      <c r="N418" s="62"/>
      <c r="O418" s="62"/>
      <c r="P418" s="56">
        <v>0</v>
      </c>
      <c r="Q418" s="56">
        <v>0</v>
      </c>
    </row>
    <row r="419" spans="2:17" ht="12.75">
      <c r="B419" s="44" t="s">
        <v>38</v>
      </c>
      <c r="C419" s="54" t="s">
        <v>92</v>
      </c>
      <c r="D419" s="54" t="s">
        <v>101</v>
      </c>
      <c r="E419" s="54" t="s">
        <v>74</v>
      </c>
      <c r="F419" s="54">
        <v>4420000</v>
      </c>
      <c r="G419" s="54">
        <v>327</v>
      </c>
      <c r="H419" s="54">
        <v>300</v>
      </c>
      <c r="I419" s="44">
        <f>SUM(I420+I421)</f>
        <v>5000</v>
      </c>
      <c r="J419" s="56">
        <f>J420+J421</f>
        <v>2</v>
      </c>
      <c r="K419" s="54">
        <f>SUM(K420+K421)</f>
        <v>0</v>
      </c>
      <c r="L419" s="56">
        <v>0</v>
      </c>
      <c r="M419" s="56">
        <v>0</v>
      </c>
      <c r="N419" s="62"/>
      <c r="O419" s="62"/>
      <c r="P419" s="56">
        <v>0</v>
      </c>
      <c r="Q419" s="56">
        <v>0</v>
      </c>
    </row>
    <row r="420" spans="2:17" ht="12.75">
      <c r="B420" s="44" t="s">
        <v>39</v>
      </c>
      <c r="C420" s="54" t="s">
        <v>92</v>
      </c>
      <c r="D420" s="54" t="s">
        <v>101</v>
      </c>
      <c r="E420" s="54" t="s">
        <v>74</v>
      </c>
      <c r="F420" s="54">
        <v>4420000</v>
      </c>
      <c r="G420" s="54">
        <v>327</v>
      </c>
      <c r="H420" s="54">
        <v>310</v>
      </c>
      <c r="I420" s="44"/>
      <c r="J420" s="56">
        <v>0</v>
      </c>
      <c r="K420" s="54"/>
      <c r="L420" s="54"/>
      <c r="M420" s="50"/>
      <c r="N420" s="62"/>
      <c r="O420" s="62"/>
      <c r="P420" s="56">
        <v>0</v>
      </c>
      <c r="Q420" s="56">
        <v>0</v>
      </c>
    </row>
    <row r="421" spans="2:17" ht="12.75">
      <c r="B421" s="44" t="s">
        <v>7</v>
      </c>
      <c r="C421" s="54" t="s">
        <v>92</v>
      </c>
      <c r="D421" s="54" t="s">
        <v>101</v>
      </c>
      <c r="E421" s="54" t="s">
        <v>74</v>
      </c>
      <c r="F421" s="54">
        <v>4420000</v>
      </c>
      <c r="G421" s="54">
        <v>327</v>
      </c>
      <c r="H421" s="54">
        <v>340</v>
      </c>
      <c r="I421" s="44">
        <f>SUM(I422)</f>
        <v>5000</v>
      </c>
      <c r="J421" s="56">
        <v>2</v>
      </c>
      <c r="K421" s="54">
        <f>SUM(K422)</f>
        <v>0</v>
      </c>
      <c r="L421" s="56">
        <v>0</v>
      </c>
      <c r="M421" s="56">
        <v>0</v>
      </c>
      <c r="N421" s="62"/>
      <c r="O421" s="62"/>
      <c r="P421" s="56">
        <v>0</v>
      </c>
      <c r="Q421" s="56">
        <v>0</v>
      </c>
    </row>
    <row r="422" spans="2:17" ht="12.75">
      <c r="B422" s="44" t="s">
        <v>10</v>
      </c>
      <c r="C422" s="54" t="s">
        <v>92</v>
      </c>
      <c r="D422" s="54" t="s">
        <v>101</v>
      </c>
      <c r="E422" s="54" t="s">
        <v>74</v>
      </c>
      <c r="F422" s="54">
        <v>4420000</v>
      </c>
      <c r="G422" s="54">
        <v>327</v>
      </c>
      <c r="H422" s="54">
        <v>290</v>
      </c>
      <c r="I422" s="44">
        <v>5000</v>
      </c>
      <c r="J422" s="56">
        <v>0</v>
      </c>
      <c r="K422" s="54"/>
      <c r="L422" s="54"/>
      <c r="M422" s="50"/>
      <c r="N422" s="62"/>
      <c r="O422" s="62"/>
      <c r="P422" s="56">
        <v>0</v>
      </c>
      <c r="Q422" s="56">
        <v>0</v>
      </c>
    </row>
    <row r="423" spans="2:17" ht="12.75">
      <c r="B423" s="47" t="s">
        <v>105</v>
      </c>
      <c r="C423" s="50" t="s">
        <v>92</v>
      </c>
      <c r="D423" s="50" t="s">
        <v>101</v>
      </c>
      <c r="E423" s="50" t="s">
        <v>74</v>
      </c>
      <c r="F423" s="50">
        <v>4420000</v>
      </c>
      <c r="G423" s="50">
        <v>327</v>
      </c>
      <c r="H423" s="50" t="s">
        <v>11</v>
      </c>
      <c r="I423" s="45" t="e">
        <f>SUM(I424+I427+#REF!+I430)</f>
        <v>#REF!</v>
      </c>
      <c r="J423" s="57">
        <f>SUM(J424+J427+J430)</f>
        <v>261.2</v>
      </c>
      <c r="K423" s="61" t="e">
        <f>SUM(K424+K427+#REF!+K430)</f>
        <v>#REF!</v>
      </c>
      <c r="L423" s="57" t="e">
        <f>SUM(L425+#REF!+L426)</f>
        <v>#REF!</v>
      </c>
      <c r="M423" s="57" t="e">
        <f>L423/J423%</f>
        <v>#REF!</v>
      </c>
      <c r="N423" s="62"/>
      <c r="O423" s="62"/>
      <c r="P423" s="57">
        <f>SUM(P424+P430)</f>
        <v>248.29999999999998</v>
      </c>
      <c r="Q423" s="57">
        <f>P423/J423%</f>
        <v>95.06125574272588</v>
      </c>
    </row>
    <row r="424" spans="2:17" ht="12.75">
      <c r="B424" s="44" t="s">
        <v>2</v>
      </c>
      <c r="C424" s="54" t="s">
        <v>92</v>
      </c>
      <c r="D424" s="54" t="s">
        <v>101</v>
      </c>
      <c r="E424" s="54" t="s">
        <v>74</v>
      </c>
      <c r="F424" s="54">
        <v>4420000</v>
      </c>
      <c r="G424" s="54">
        <v>327</v>
      </c>
      <c r="H424" s="54">
        <v>210</v>
      </c>
      <c r="I424" s="44" t="e">
        <f>SUM(I425+#REF!+I426)</f>
        <v>#REF!</v>
      </c>
      <c r="J424" s="56">
        <f>SUM(J425+J426)</f>
        <v>258.2</v>
      </c>
      <c r="K424" s="67" t="e">
        <f>SUM(K425+#REF!+K426)</f>
        <v>#REF!</v>
      </c>
      <c r="L424" s="56" t="e">
        <f>L425+#REF!+L426</f>
        <v>#REF!</v>
      </c>
      <c r="M424" s="56" t="e">
        <f>L424/J424%</f>
        <v>#REF!</v>
      </c>
      <c r="N424" s="62"/>
      <c r="O424" s="62"/>
      <c r="P424" s="56">
        <f>P425+P426</f>
        <v>248.29999999999998</v>
      </c>
      <c r="Q424" s="56">
        <f>P424/J424%</f>
        <v>96.16576297443842</v>
      </c>
    </row>
    <row r="425" spans="2:17" ht="12.75">
      <c r="B425" s="44" t="s">
        <v>58</v>
      </c>
      <c r="C425" s="54" t="s">
        <v>92</v>
      </c>
      <c r="D425" s="54" t="s">
        <v>101</v>
      </c>
      <c r="E425" s="54" t="s">
        <v>74</v>
      </c>
      <c r="F425" s="54">
        <v>4420000</v>
      </c>
      <c r="G425" s="54">
        <v>327</v>
      </c>
      <c r="H425" s="54">
        <v>211</v>
      </c>
      <c r="I425" s="44">
        <v>45101</v>
      </c>
      <c r="J425" s="56">
        <v>198.3</v>
      </c>
      <c r="K425" s="54">
        <v>11275</v>
      </c>
      <c r="L425" s="54">
        <v>16.7</v>
      </c>
      <c r="M425" s="56">
        <f>L425/J425%</f>
        <v>8.42158345940494</v>
      </c>
      <c r="N425" s="62"/>
      <c r="O425" s="62"/>
      <c r="P425" s="54">
        <v>190.7</v>
      </c>
      <c r="Q425" s="56">
        <f>P425/J425%</f>
        <v>96.1674230963187</v>
      </c>
    </row>
    <row r="426" spans="2:17" ht="12.75">
      <c r="B426" s="44" t="s">
        <v>5</v>
      </c>
      <c r="C426" s="54" t="s">
        <v>92</v>
      </c>
      <c r="D426" s="54" t="s">
        <v>101</v>
      </c>
      <c r="E426" s="54" t="s">
        <v>74</v>
      </c>
      <c r="F426" s="54">
        <v>4420000</v>
      </c>
      <c r="G426" s="54">
        <v>327</v>
      </c>
      <c r="H426" s="54">
        <v>213</v>
      </c>
      <c r="I426" s="44">
        <v>11816</v>
      </c>
      <c r="J426" s="56">
        <v>59.9</v>
      </c>
      <c r="K426" s="67">
        <f>SUM(K425*26.2%)</f>
        <v>2954.05</v>
      </c>
      <c r="L426" s="56">
        <v>6.7</v>
      </c>
      <c r="M426" s="56">
        <f>L426/J426%</f>
        <v>11.185308848080135</v>
      </c>
      <c r="N426" s="62"/>
      <c r="O426" s="62"/>
      <c r="P426" s="56">
        <v>57.6</v>
      </c>
      <c r="Q426" s="56">
        <f>P426/J426%</f>
        <v>96.16026711185309</v>
      </c>
    </row>
    <row r="427" spans="2:17" ht="12.75">
      <c r="B427" s="44" t="s">
        <v>141</v>
      </c>
      <c r="C427" s="54" t="s">
        <v>92</v>
      </c>
      <c r="D427" s="54" t="s">
        <v>101</v>
      </c>
      <c r="E427" s="54" t="s">
        <v>74</v>
      </c>
      <c r="F427" s="54">
        <v>4420000</v>
      </c>
      <c r="G427" s="54">
        <v>327</v>
      </c>
      <c r="H427" s="54">
        <v>220</v>
      </c>
      <c r="I427" s="44" t="e">
        <f>SUM(#REF!+#REF!+I428+I429)</f>
        <v>#REF!</v>
      </c>
      <c r="J427" s="56">
        <f>J428+J429</f>
        <v>1</v>
      </c>
      <c r="K427" s="54" t="e">
        <f>SUM(#REF!+#REF!+K428+K429)</f>
        <v>#REF!</v>
      </c>
      <c r="L427" s="54"/>
      <c r="M427" s="50"/>
      <c r="N427" s="62"/>
      <c r="O427" s="62"/>
      <c r="P427" s="56">
        <v>0</v>
      </c>
      <c r="Q427" s="56">
        <v>0</v>
      </c>
    </row>
    <row r="428" spans="2:17" ht="12.75">
      <c r="B428" s="44" t="s">
        <v>35</v>
      </c>
      <c r="C428" s="54" t="s">
        <v>92</v>
      </c>
      <c r="D428" s="54" t="s">
        <v>101</v>
      </c>
      <c r="E428" s="54" t="s">
        <v>74</v>
      </c>
      <c r="F428" s="54">
        <v>4420000</v>
      </c>
      <c r="G428" s="54">
        <v>327</v>
      </c>
      <c r="H428" s="54">
        <v>225</v>
      </c>
      <c r="I428" s="44"/>
      <c r="J428" s="56">
        <v>1</v>
      </c>
      <c r="K428" s="54"/>
      <c r="L428" s="54"/>
      <c r="M428" s="50"/>
      <c r="N428" s="62"/>
      <c r="O428" s="62"/>
      <c r="P428" s="56">
        <v>0</v>
      </c>
      <c r="Q428" s="56">
        <v>0</v>
      </c>
    </row>
    <row r="429" spans="2:17" ht="12.75">
      <c r="B429" s="44" t="s">
        <v>6</v>
      </c>
      <c r="C429" s="54" t="s">
        <v>92</v>
      </c>
      <c r="D429" s="54" t="s">
        <v>101</v>
      </c>
      <c r="E429" s="54" t="s">
        <v>74</v>
      </c>
      <c r="F429" s="54">
        <v>4420000</v>
      </c>
      <c r="G429" s="54">
        <v>327</v>
      </c>
      <c r="H429" s="54">
        <v>226</v>
      </c>
      <c r="I429" s="44"/>
      <c r="J429" s="56">
        <v>0</v>
      </c>
      <c r="K429" s="54"/>
      <c r="L429" s="54"/>
      <c r="M429" s="50"/>
      <c r="N429" s="62"/>
      <c r="O429" s="62"/>
      <c r="P429" s="56">
        <v>0</v>
      </c>
      <c r="Q429" s="56">
        <v>0</v>
      </c>
    </row>
    <row r="430" spans="2:17" ht="12.75">
      <c r="B430" s="44" t="s">
        <v>38</v>
      </c>
      <c r="C430" s="54" t="s">
        <v>92</v>
      </c>
      <c r="D430" s="54" t="s">
        <v>101</v>
      </c>
      <c r="E430" s="54" t="s">
        <v>74</v>
      </c>
      <c r="F430" s="54">
        <v>4420000</v>
      </c>
      <c r="G430" s="54">
        <v>327</v>
      </c>
      <c r="H430" s="54">
        <v>300</v>
      </c>
      <c r="I430" s="44">
        <f>SUM(I431+I432)</f>
        <v>5000</v>
      </c>
      <c r="J430" s="56">
        <f>SUM(J431+J432)</f>
        <v>2</v>
      </c>
      <c r="K430" s="54">
        <f>SUM(K431+K432)</f>
        <v>0</v>
      </c>
      <c r="L430" s="56">
        <v>0</v>
      </c>
      <c r="M430" s="56">
        <v>0</v>
      </c>
      <c r="N430" s="62"/>
      <c r="O430" s="62"/>
      <c r="P430" s="56">
        <v>0</v>
      </c>
      <c r="Q430" s="56">
        <v>0</v>
      </c>
    </row>
    <row r="431" spans="2:17" ht="12.75">
      <c r="B431" s="44" t="s">
        <v>39</v>
      </c>
      <c r="C431" s="54" t="s">
        <v>92</v>
      </c>
      <c r="D431" s="54" t="s">
        <v>101</v>
      </c>
      <c r="E431" s="54" t="s">
        <v>74</v>
      </c>
      <c r="F431" s="54">
        <v>4420000</v>
      </c>
      <c r="G431" s="54">
        <v>327</v>
      </c>
      <c r="H431" s="54">
        <v>310</v>
      </c>
      <c r="I431" s="44"/>
      <c r="J431" s="56">
        <v>0</v>
      </c>
      <c r="K431" s="54"/>
      <c r="L431" s="54"/>
      <c r="M431" s="50"/>
      <c r="N431" s="62"/>
      <c r="O431" s="62"/>
      <c r="P431" s="56">
        <v>0</v>
      </c>
      <c r="Q431" s="56">
        <v>0</v>
      </c>
    </row>
    <row r="432" spans="2:17" ht="12.75">
      <c r="B432" s="44" t="s">
        <v>7</v>
      </c>
      <c r="C432" s="54" t="s">
        <v>92</v>
      </c>
      <c r="D432" s="54" t="s">
        <v>101</v>
      </c>
      <c r="E432" s="54" t="s">
        <v>74</v>
      </c>
      <c r="F432" s="54">
        <v>4420000</v>
      </c>
      <c r="G432" s="54">
        <v>327</v>
      </c>
      <c r="H432" s="54">
        <v>340</v>
      </c>
      <c r="I432" s="44">
        <f>SUM(I433)</f>
        <v>5000</v>
      </c>
      <c r="J432" s="56">
        <v>2</v>
      </c>
      <c r="K432" s="54">
        <f>SUM(K433)</f>
        <v>0</v>
      </c>
      <c r="L432" s="56">
        <v>0</v>
      </c>
      <c r="M432" s="56">
        <v>0</v>
      </c>
      <c r="N432" s="62"/>
      <c r="O432" s="62"/>
      <c r="P432" s="56">
        <v>0</v>
      </c>
      <c r="Q432" s="56">
        <v>0</v>
      </c>
    </row>
    <row r="433" spans="2:17" ht="12.75">
      <c r="B433" s="44" t="s">
        <v>10</v>
      </c>
      <c r="C433" s="54" t="s">
        <v>92</v>
      </c>
      <c r="D433" s="54" t="s">
        <v>101</v>
      </c>
      <c r="E433" s="54" t="s">
        <v>74</v>
      </c>
      <c r="F433" s="54">
        <v>4420000</v>
      </c>
      <c r="G433" s="54">
        <v>327</v>
      </c>
      <c r="H433" s="54">
        <v>290</v>
      </c>
      <c r="I433" s="44">
        <v>5000</v>
      </c>
      <c r="J433" s="56">
        <v>0</v>
      </c>
      <c r="K433" s="54"/>
      <c r="L433" s="54"/>
      <c r="M433" s="50"/>
      <c r="N433" s="62"/>
      <c r="O433" s="62"/>
      <c r="P433" s="56">
        <v>0</v>
      </c>
      <c r="Q433" s="56">
        <v>0</v>
      </c>
    </row>
    <row r="435" spans="2:17" ht="12.75">
      <c r="B435" s="79" t="s">
        <v>197</v>
      </c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</row>
  </sheetData>
  <mergeCells count="18">
    <mergeCell ref="A315:K315"/>
    <mergeCell ref="A317:P317"/>
    <mergeCell ref="B111:L111"/>
    <mergeCell ref="B119:L119"/>
    <mergeCell ref="B3:Q3"/>
    <mergeCell ref="C5:H5"/>
    <mergeCell ref="B109:M109"/>
    <mergeCell ref="B110:M110"/>
    <mergeCell ref="B435:Q435"/>
    <mergeCell ref="B276:L276"/>
    <mergeCell ref="B284:L284"/>
    <mergeCell ref="B153:Q153"/>
    <mergeCell ref="C155:H155"/>
    <mergeCell ref="B274:M274"/>
    <mergeCell ref="B275:M275"/>
    <mergeCell ref="C323:H323"/>
    <mergeCell ref="A318:P318"/>
    <mergeCell ref="A316:P31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M35"/>
  <sheetViews>
    <sheetView workbookViewId="0" topLeftCell="B1">
      <selection activeCell="K8" sqref="K8:T8"/>
    </sheetView>
  </sheetViews>
  <sheetFormatPr defaultColWidth="9.00390625" defaultRowHeight="12.75"/>
  <cols>
    <col min="1" max="1" width="46.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8.00390625" style="0" customWidth="1"/>
    <col min="12" max="16" width="0" style="0" hidden="1" customWidth="1"/>
  </cols>
  <sheetData>
    <row r="2" ht="12.75">
      <c r="A2" t="s">
        <v>68</v>
      </c>
    </row>
    <row r="4" ht="12.75">
      <c r="A4" t="s">
        <v>69</v>
      </c>
    </row>
    <row r="5" ht="12.75">
      <c r="C5" t="s">
        <v>70</v>
      </c>
    </row>
    <row r="8" spans="3:13" ht="12.75">
      <c r="C8" t="s">
        <v>71</v>
      </c>
      <c r="F8" t="s">
        <v>72</v>
      </c>
      <c r="L8" s="2"/>
      <c r="M8" s="11"/>
    </row>
    <row r="9" spans="1:13" ht="12.75">
      <c r="A9" s="14"/>
      <c r="B9" s="2"/>
      <c r="C9" s="6"/>
      <c r="D9" s="2"/>
      <c r="E9" s="6"/>
      <c r="F9" s="2"/>
      <c r="G9" s="6"/>
      <c r="H9" s="9" t="s">
        <v>18</v>
      </c>
      <c r="I9" s="8" t="s">
        <v>18</v>
      </c>
      <c r="J9" s="9" t="s">
        <v>18</v>
      </c>
      <c r="K9" s="20" t="s">
        <v>18</v>
      </c>
      <c r="L9" s="9" t="s">
        <v>18</v>
      </c>
      <c r="M9" s="7"/>
    </row>
    <row r="10" spans="1:13" ht="12.75">
      <c r="A10" s="18" t="s">
        <v>16</v>
      </c>
      <c r="B10" s="16" t="s">
        <v>21</v>
      </c>
      <c r="C10" s="17" t="s">
        <v>22</v>
      </c>
      <c r="D10" s="19" t="s">
        <v>23</v>
      </c>
      <c r="E10" s="20" t="s">
        <v>25</v>
      </c>
      <c r="F10" s="9" t="s">
        <v>13</v>
      </c>
      <c r="G10" s="20" t="s">
        <v>27</v>
      </c>
      <c r="H10" s="3"/>
      <c r="I10" s="8" t="s">
        <v>0</v>
      </c>
      <c r="J10" s="9" t="s">
        <v>19</v>
      </c>
      <c r="K10" s="8" t="s">
        <v>1</v>
      </c>
      <c r="L10" s="9" t="s">
        <v>20</v>
      </c>
      <c r="M10" s="7"/>
    </row>
    <row r="11" spans="1:13" ht="12.75">
      <c r="A11" s="14"/>
      <c r="B11" s="3"/>
      <c r="C11" s="17"/>
      <c r="D11" s="19" t="s">
        <v>24</v>
      </c>
      <c r="E11" s="8" t="s">
        <v>26</v>
      </c>
      <c r="F11" s="9" t="s">
        <v>14</v>
      </c>
      <c r="G11" s="6"/>
      <c r="H11" s="3"/>
      <c r="I11" s="6"/>
      <c r="J11" s="3"/>
      <c r="K11" s="6"/>
      <c r="L11" s="3"/>
      <c r="M11" s="7"/>
    </row>
    <row r="12" spans="1:13" ht="12.75">
      <c r="A12" s="12"/>
      <c r="B12" s="4"/>
      <c r="C12" s="1"/>
      <c r="D12" s="4"/>
      <c r="E12" s="1"/>
      <c r="F12" s="4"/>
      <c r="G12" s="1"/>
      <c r="H12" s="4"/>
      <c r="I12" s="1"/>
      <c r="J12" s="4"/>
      <c r="K12" s="1"/>
      <c r="L12" s="4"/>
      <c r="M12" s="15"/>
    </row>
    <row r="13" spans="1:12" ht="12.75">
      <c r="A13" s="5" t="s">
        <v>15</v>
      </c>
      <c r="B13" s="5" t="s">
        <v>40</v>
      </c>
      <c r="C13" s="5" t="s">
        <v>28</v>
      </c>
      <c r="D13" s="5" t="s">
        <v>29</v>
      </c>
      <c r="E13" s="5" t="s">
        <v>30</v>
      </c>
      <c r="F13" s="5">
        <v>327</v>
      </c>
      <c r="G13" s="5" t="s">
        <v>11</v>
      </c>
      <c r="H13" s="5">
        <v>3611421</v>
      </c>
      <c r="I13" s="5"/>
      <c r="J13" s="5"/>
      <c r="K13" s="5"/>
      <c r="L13" s="5"/>
    </row>
    <row r="14" spans="1:12" ht="12.75">
      <c r="A14" s="5" t="s">
        <v>31</v>
      </c>
      <c r="B14" s="5" t="s">
        <v>40</v>
      </c>
      <c r="C14" s="5" t="s">
        <v>28</v>
      </c>
      <c r="D14" s="5" t="s">
        <v>29</v>
      </c>
      <c r="E14" s="5" t="s">
        <v>30</v>
      </c>
      <c r="F14" s="5">
        <v>327</v>
      </c>
      <c r="G14" s="5">
        <v>210</v>
      </c>
      <c r="H14" s="5">
        <v>3473421</v>
      </c>
      <c r="I14" s="5"/>
      <c r="J14" s="5"/>
      <c r="K14" s="5"/>
      <c r="L14" s="5"/>
    </row>
    <row r="15" spans="1:12" ht="12.75">
      <c r="A15" s="5" t="s">
        <v>3</v>
      </c>
      <c r="B15" s="5" t="s">
        <v>40</v>
      </c>
      <c r="C15" s="5" t="s">
        <v>28</v>
      </c>
      <c r="D15" s="5" t="s">
        <v>29</v>
      </c>
      <c r="E15" s="5" t="s">
        <v>30</v>
      </c>
      <c r="F15" s="5">
        <v>327</v>
      </c>
      <c r="G15" s="5">
        <v>211</v>
      </c>
      <c r="H15" s="5">
        <v>2695262</v>
      </c>
      <c r="I15" s="5"/>
      <c r="J15" s="5"/>
      <c r="K15" s="5"/>
      <c r="L15" s="5"/>
    </row>
    <row r="16" spans="1:12" ht="12.75">
      <c r="A16" s="5" t="s">
        <v>4</v>
      </c>
      <c r="B16" s="5" t="s">
        <v>40</v>
      </c>
      <c r="C16" s="5" t="s">
        <v>28</v>
      </c>
      <c r="D16" s="5" t="s">
        <v>29</v>
      </c>
      <c r="E16" s="5" t="s">
        <v>30</v>
      </c>
      <c r="F16" s="5">
        <v>327</v>
      </c>
      <c r="G16" s="5">
        <v>212</v>
      </c>
      <c r="H16" s="5">
        <v>72000</v>
      </c>
      <c r="I16" s="5"/>
      <c r="J16" s="5"/>
      <c r="K16" s="5"/>
      <c r="L16" s="5"/>
    </row>
    <row r="17" spans="1:12" ht="12.75">
      <c r="A17" s="5" t="s">
        <v>8</v>
      </c>
      <c r="B17" s="5" t="s">
        <v>40</v>
      </c>
      <c r="C17" s="5" t="s">
        <v>28</v>
      </c>
      <c r="D17" s="5" t="s">
        <v>29</v>
      </c>
      <c r="E17" s="5" t="s">
        <v>30</v>
      </c>
      <c r="F17" s="5">
        <v>327</v>
      </c>
      <c r="G17" s="5">
        <v>2120200</v>
      </c>
      <c r="H17" s="5">
        <v>36000</v>
      </c>
      <c r="I17" s="5"/>
      <c r="J17" s="5"/>
      <c r="K17" s="5"/>
      <c r="L17" s="5"/>
    </row>
    <row r="18" spans="1:12" ht="12.75">
      <c r="A18" s="5" t="s">
        <v>9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>
        <v>2120300</v>
      </c>
      <c r="H18" s="5">
        <v>36000</v>
      </c>
      <c r="I18" s="5"/>
      <c r="J18" s="5"/>
      <c r="K18" s="5"/>
      <c r="L18" s="5"/>
    </row>
    <row r="19" spans="1:12" ht="12.75">
      <c r="A19" s="5" t="s">
        <v>5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213</v>
      </c>
      <c r="H19" s="5">
        <v>706159</v>
      </c>
      <c r="I19" s="5"/>
      <c r="J19" s="5"/>
      <c r="K19" s="5"/>
      <c r="L19" s="5"/>
    </row>
    <row r="20" spans="1:12" ht="12.75">
      <c r="A20" s="5" t="s">
        <v>32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220</v>
      </c>
      <c r="H20" s="5">
        <v>28000</v>
      </c>
      <c r="I20" s="5"/>
      <c r="J20" s="5"/>
      <c r="K20" s="5"/>
      <c r="L20" s="5"/>
    </row>
    <row r="21" spans="1:12" ht="12.75">
      <c r="A21" s="5" t="s">
        <v>33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221</v>
      </c>
      <c r="H21" s="5">
        <v>0</v>
      </c>
      <c r="I21" s="5"/>
      <c r="J21" s="5"/>
      <c r="K21" s="5"/>
      <c r="L21" s="5"/>
    </row>
    <row r="22" spans="1:12" ht="12.75">
      <c r="A22" s="5" t="s">
        <v>34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223</v>
      </c>
      <c r="H22" s="5">
        <v>0</v>
      </c>
      <c r="I22" s="5"/>
      <c r="J22" s="5"/>
      <c r="K22" s="5"/>
      <c r="L22" s="5"/>
    </row>
    <row r="23" spans="1:12" ht="12.75">
      <c r="A23" s="5" t="s">
        <v>35</v>
      </c>
      <c r="B23" s="5" t="s">
        <v>40</v>
      </c>
      <c r="C23" s="5" t="s">
        <v>28</v>
      </c>
      <c r="D23" s="5" t="s">
        <v>29</v>
      </c>
      <c r="E23" s="5" t="s">
        <v>30</v>
      </c>
      <c r="F23" s="5">
        <v>327</v>
      </c>
      <c r="G23" s="5">
        <v>225</v>
      </c>
      <c r="H23" s="5">
        <v>20000</v>
      </c>
      <c r="I23" s="5"/>
      <c r="J23" s="5"/>
      <c r="K23" s="5"/>
      <c r="L23" s="5"/>
    </row>
    <row r="24" spans="1:12" ht="12.75">
      <c r="A24" s="5" t="s">
        <v>41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2250200</v>
      </c>
      <c r="H24" s="5">
        <v>20000</v>
      </c>
      <c r="I24" s="5"/>
      <c r="J24" s="5"/>
      <c r="K24" s="5"/>
      <c r="L24" s="5"/>
    </row>
    <row r="25" spans="1:12" ht="12.75">
      <c r="A25" s="5" t="s">
        <v>6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226</v>
      </c>
      <c r="H25" s="5">
        <v>8000</v>
      </c>
      <c r="I25" s="5"/>
      <c r="J25" s="5"/>
      <c r="K25" s="5"/>
      <c r="L25" s="5"/>
    </row>
    <row r="26" spans="1:12" ht="12.75">
      <c r="A26" s="5"/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2260200</v>
      </c>
      <c r="H26" s="5">
        <v>2000</v>
      </c>
      <c r="I26" s="5"/>
      <c r="J26" s="5"/>
      <c r="K26" s="5"/>
      <c r="L26" s="5"/>
    </row>
    <row r="27" spans="1:12" ht="12.75">
      <c r="A27" s="5"/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2260300</v>
      </c>
      <c r="H27" s="5">
        <v>6000</v>
      </c>
      <c r="I27" s="5"/>
      <c r="J27" s="5"/>
      <c r="K27" s="5"/>
      <c r="L27" s="5"/>
    </row>
    <row r="28" spans="1:12" ht="12.75">
      <c r="A28" s="5" t="s">
        <v>36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>
        <v>260</v>
      </c>
      <c r="H28" s="5">
        <v>0</v>
      </c>
      <c r="I28" s="5"/>
      <c r="J28" s="5"/>
      <c r="K28" s="5"/>
      <c r="L28" s="5"/>
    </row>
    <row r="29" spans="1:12" ht="12.75">
      <c r="A29" s="5" t="s">
        <v>37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262</v>
      </c>
      <c r="H29" s="5">
        <v>0</v>
      </c>
      <c r="I29" s="5"/>
      <c r="J29" s="5"/>
      <c r="K29" s="5"/>
      <c r="L29" s="5"/>
    </row>
    <row r="30" spans="1:12" ht="12.75">
      <c r="A30" s="5" t="s">
        <v>38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>
        <v>300</v>
      </c>
      <c r="H30" s="5">
        <v>110000</v>
      </c>
      <c r="I30" s="5"/>
      <c r="J30" s="5"/>
      <c r="K30" s="5"/>
      <c r="L30" s="5"/>
    </row>
    <row r="31" spans="1:12" ht="12.75">
      <c r="A31" s="5" t="s">
        <v>39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>
        <v>310</v>
      </c>
      <c r="H31" s="5">
        <v>10000</v>
      </c>
      <c r="I31" s="5"/>
      <c r="J31" s="5"/>
      <c r="K31" s="5"/>
      <c r="L31" s="5"/>
    </row>
    <row r="32" spans="1:12" ht="12.75">
      <c r="A32" s="5" t="s">
        <v>7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340</v>
      </c>
      <c r="H32" s="5"/>
      <c r="I32" s="5"/>
      <c r="J32" s="5"/>
      <c r="K32" s="5"/>
      <c r="L32" s="5"/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2:M41"/>
  <sheetViews>
    <sheetView workbookViewId="0" topLeftCell="A1">
      <selection activeCell="A10" sqref="A10"/>
    </sheetView>
  </sheetViews>
  <sheetFormatPr defaultColWidth="9.00390625" defaultRowHeight="12.75"/>
  <cols>
    <col min="1" max="1" width="47.1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13" max="13" width="0" style="0" hidden="1" customWidth="1"/>
  </cols>
  <sheetData>
    <row r="2" ht="12.75">
      <c r="A2" s="21" t="s">
        <v>52</v>
      </c>
    </row>
    <row r="3" ht="12.75">
      <c r="A3" t="s">
        <v>53</v>
      </c>
    </row>
    <row r="4" ht="12.75">
      <c r="A4" t="s">
        <v>54</v>
      </c>
    </row>
    <row r="6" ht="12.75">
      <c r="A6" t="s">
        <v>55</v>
      </c>
    </row>
    <row r="7" ht="12.75">
      <c r="A7" t="s">
        <v>56</v>
      </c>
    </row>
    <row r="9" ht="12.75" hidden="1"/>
    <row r="12" spans="1:13" ht="12.75">
      <c r="A12" s="13"/>
      <c r="B12" s="83" t="s">
        <v>17</v>
      </c>
      <c r="C12" s="84"/>
      <c r="D12" s="84"/>
      <c r="E12" s="84"/>
      <c r="F12" s="84"/>
      <c r="G12" s="85"/>
      <c r="H12" s="2"/>
      <c r="I12" s="10"/>
      <c r="J12" s="2"/>
      <c r="K12" s="10"/>
      <c r="L12" s="2"/>
      <c r="M12" s="11"/>
    </row>
    <row r="13" spans="1:13" ht="12.75">
      <c r="A13" s="14"/>
      <c r="B13" s="2"/>
      <c r="C13" s="6"/>
      <c r="D13" s="2"/>
      <c r="E13" s="6"/>
      <c r="F13" s="2"/>
      <c r="G13" s="6"/>
      <c r="H13" s="9" t="s">
        <v>18</v>
      </c>
      <c r="I13" s="8" t="s">
        <v>18</v>
      </c>
      <c r="J13" s="9" t="s">
        <v>18</v>
      </c>
      <c r="K13" s="20" t="s">
        <v>18</v>
      </c>
      <c r="L13" s="9" t="s">
        <v>18</v>
      </c>
      <c r="M13" s="7"/>
    </row>
    <row r="14" spans="1:13" ht="12.75">
      <c r="A14" s="18" t="s">
        <v>16</v>
      </c>
      <c r="B14" s="16" t="s">
        <v>21</v>
      </c>
      <c r="C14" s="17" t="s">
        <v>22</v>
      </c>
      <c r="D14" s="19" t="s">
        <v>23</v>
      </c>
      <c r="E14" s="20" t="s">
        <v>25</v>
      </c>
      <c r="F14" s="9" t="s">
        <v>13</v>
      </c>
      <c r="G14" s="20" t="s">
        <v>27</v>
      </c>
      <c r="H14" s="3"/>
      <c r="I14" s="8" t="s">
        <v>0</v>
      </c>
      <c r="J14" s="9" t="s">
        <v>19</v>
      </c>
      <c r="K14" s="8" t="s">
        <v>1</v>
      </c>
      <c r="L14" s="9" t="s">
        <v>20</v>
      </c>
      <c r="M14" s="7"/>
    </row>
    <row r="15" spans="1:13" ht="12.75">
      <c r="A15" s="14"/>
      <c r="B15" s="3"/>
      <c r="C15" s="17"/>
      <c r="D15" s="19" t="s">
        <v>24</v>
      </c>
      <c r="E15" s="8" t="s">
        <v>26</v>
      </c>
      <c r="F15" s="9" t="s">
        <v>14</v>
      </c>
      <c r="G15" s="6"/>
      <c r="H15" s="3"/>
      <c r="I15" s="6"/>
      <c r="J15" s="3"/>
      <c r="K15" s="6"/>
      <c r="L15" s="3"/>
      <c r="M15" s="7"/>
    </row>
    <row r="16" spans="1:13" ht="12.75">
      <c r="A16" s="12"/>
      <c r="B16" s="4"/>
      <c r="C16" s="1"/>
      <c r="D16" s="4"/>
      <c r="E16" s="1"/>
      <c r="F16" s="4"/>
      <c r="G16" s="1"/>
      <c r="H16" s="4"/>
      <c r="I16" s="1"/>
      <c r="J16" s="4"/>
      <c r="K16" s="1"/>
      <c r="L16" s="4"/>
      <c r="M16" s="15"/>
    </row>
    <row r="17" spans="1:12" ht="12.75">
      <c r="A17" s="5" t="s">
        <v>15</v>
      </c>
      <c r="B17" s="5" t="s">
        <v>40</v>
      </c>
      <c r="C17" s="5" t="s">
        <v>28</v>
      </c>
      <c r="D17" s="5" t="s">
        <v>29</v>
      </c>
      <c r="E17" s="5" t="s">
        <v>30</v>
      </c>
      <c r="F17" s="5">
        <v>327</v>
      </c>
      <c r="G17" s="5" t="s">
        <v>51</v>
      </c>
      <c r="H17" s="5">
        <v>3611421</v>
      </c>
      <c r="I17" s="5">
        <v>902855</v>
      </c>
      <c r="J17" s="5">
        <v>1733482</v>
      </c>
      <c r="K17" s="5">
        <v>830627</v>
      </c>
      <c r="L17" s="5">
        <v>144457</v>
      </c>
    </row>
    <row r="18" spans="1:12" ht="12.75">
      <c r="A18" s="5" t="s">
        <v>2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>
        <v>210</v>
      </c>
      <c r="H18" s="5">
        <v>3473421</v>
      </c>
      <c r="I18" s="5">
        <v>868355</v>
      </c>
      <c r="J18" s="5">
        <v>1667242</v>
      </c>
      <c r="K18" s="5">
        <v>798887</v>
      </c>
      <c r="L18" s="5">
        <v>138937</v>
      </c>
    </row>
    <row r="19" spans="1:12" ht="12.75">
      <c r="A19" s="5" t="s">
        <v>3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211</v>
      </c>
      <c r="H19" s="5">
        <v>2695262</v>
      </c>
      <c r="I19" s="5">
        <v>673816</v>
      </c>
      <c r="J19" s="5">
        <v>1293726</v>
      </c>
      <c r="K19" s="5">
        <v>619910</v>
      </c>
      <c r="L19" s="5">
        <v>107810</v>
      </c>
    </row>
    <row r="20" spans="1:12" ht="12.75">
      <c r="A20" s="5" t="s">
        <v>4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212</v>
      </c>
      <c r="H20" s="5">
        <v>72000</v>
      </c>
      <c r="I20" s="5">
        <v>18000</v>
      </c>
      <c r="J20" s="5">
        <v>34560</v>
      </c>
      <c r="K20" s="5">
        <v>16560</v>
      </c>
      <c r="L20" s="5">
        <v>2880</v>
      </c>
    </row>
    <row r="21" spans="1:12" ht="12.75">
      <c r="A21" s="5" t="s">
        <v>8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210200</v>
      </c>
      <c r="H21" s="5">
        <v>36000</v>
      </c>
      <c r="I21" s="5">
        <v>9000</v>
      </c>
      <c r="J21" s="5">
        <v>17280</v>
      </c>
      <c r="K21" s="5">
        <v>8280</v>
      </c>
      <c r="L21" s="5">
        <v>1440</v>
      </c>
    </row>
    <row r="22" spans="1:12" ht="12.75">
      <c r="A22" s="5" t="s">
        <v>9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210300</v>
      </c>
      <c r="H22" s="5">
        <v>36000</v>
      </c>
      <c r="I22" s="5">
        <v>9000</v>
      </c>
      <c r="J22" s="5">
        <v>17280</v>
      </c>
      <c r="K22" s="5">
        <v>8280</v>
      </c>
      <c r="L22" s="5">
        <v>1440</v>
      </c>
    </row>
    <row r="23" spans="1:12" ht="12.75">
      <c r="A23" s="5" t="s">
        <v>5</v>
      </c>
      <c r="B23" s="5" t="s">
        <v>40</v>
      </c>
      <c r="C23" s="5" t="s">
        <v>28</v>
      </c>
      <c r="D23" s="5" t="s">
        <v>29</v>
      </c>
      <c r="E23" s="5" t="s">
        <v>30</v>
      </c>
      <c r="F23" s="5">
        <v>327</v>
      </c>
      <c r="G23" s="5">
        <v>213</v>
      </c>
      <c r="H23" s="5">
        <v>706159</v>
      </c>
      <c r="I23" s="5">
        <v>176540</v>
      </c>
      <c r="J23" s="5">
        <v>338956</v>
      </c>
      <c r="K23" s="5">
        <v>162417</v>
      </c>
      <c r="L23" s="5">
        <v>28246</v>
      </c>
    </row>
    <row r="24" spans="1:12" ht="12.75">
      <c r="A24" s="5" t="s">
        <v>42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220</v>
      </c>
      <c r="H24" s="5">
        <v>28000</v>
      </c>
      <c r="I24" s="5">
        <v>7000</v>
      </c>
      <c r="J24" s="5">
        <v>13440</v>
      </c>
      <c r="K24" s="5">
        <v>6440</v>
      </c>
      <c r="L24" s="5">
        <v>1120</v>
      </c>
    </row>
    <row r="25" spans="1:12" ht="12.75">
      <c r="A25" s="5" t="s">
        <v>33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221</v>
      </c>
      <c r="H25" s="5">
        <v>0</v>
      </c>
      <c r="I25" s="5"/>
      <c r="J25" s="5"/>
      <c r="K25" s="5"/>
      <c r="L25" s="5"/>
    </row>
    <row r="26" spans="1:12" ht="12.75">
      <c r="A26" s="5" t="s">
        <v>34</v>
      </c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223</v>
      </c>
      <c r="H26" s="5">
        <v>0</v>
      </c>
      <c r="I26" s="5"/>
      <c r="J26" s="5"/>
      <c r="K26" s="5"/>
      <c r="L26" s="5"/>
    </row>
    <row r="27" spans="1:12" ht="12.75">
      <c r="A27" s="5" t="s">
        <v>43</v>
      </c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225</v>
      </c>
      <c r="H27" s="5">
        <v>20000</v>
      </c>
      <c r="I27" s="5">
        <v>5000</v>
      </c>
      <c r="J27" s="5">
        <v>9600</v>
      </c>
      <c r="K27" s="5">
        <v>4600</v>
      </c>
      <c r="L27" s="5">
        <v>800</v>
      </c>
    </row>
    <row r="28" spans="1:12" ht="12.75">
      <c r="A28" s="5" t="s">
        <v>44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/>
      <c r="H28" s="5">
        <v>20000</v>
      </c>
      <c r="I28" s="5">
        <v>5000</v>
      </c>
      <c r="J28" s="5">
        <v>9600</v>
      </c>
      <c r="K28" s="5">
        <v>4600</v>
      </c>
      <c r="L28" s="5">
        <v>800</v>
      </c>
    </row>
    <row r="29" spans="1:12" ht="12.75">
      <c r="A29" s="5" t="s">
        <v>6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226</v>
      </c>
      <c r="H29" s="5">
        <v>8000</v>
      </c>
      <c r="I29" s="5">
        <v>2000</v>
      </c>
      <c r="J29" s="5">
        <v>3840</v>
      </c>
      <c r="K29" s="5">
        <v>1840</v>
      </c>
      <c r="L29" s="5">
        <v>320</v>
      </c>
    </row>
    <row r="30" spans="1:12" ht="12.75">
      <c r="A30" s="5" t="s">
        <v>45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/>
      <c r="H30" s="5">
        <v>2000</v>
      </c>
      <c r="I30" s="5">
        <v>500</v>
      </c>
      <c r="J30" s="5">
        <v>960</v>
      </c>
      <c r="K30" s="5">
        <v>460</v>
      </c>
      <c r="L30" s="5">
        <v>80</v>
      </c>
    </row>
    <row r="31" spans="1:12" ht="12.75">
      <c r="A31" s="5" t="s">
        <v>46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/>
      <c r="H31" s="5">
        <v>6000</v>
      </c>
      <c r="I31" s="5">
        <v>1500</v>
      </c>
      <c r="J31" s="5">
        <v>2880</v>
      </c>
      <c r="K31" s="5">
        <v>1380</v>
      </c>
      <c r="L31" s="5">
        <v>240</v>
      </c>
    </row>
    <row r="32" spans="1:12" ht="12.75">
      <c r="A32" s="5" t="s">
        <v>36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260</v>
      </c>
      <c r="H32" s="5">
        <v>0</v>
      </c>
      <c r="I32" s="5"/>
      <c r="J32" s="5"/>
      <c r="K32" s="5"/>
      <c r="L32" s="5"/>
    </row>
    <row r="33" spans="1:12" ht="12.75">
      <c r="A33" s="5" t="s">
        <v>37</v>
      </c>
      <c r="B33" s="5" t="s">
        <v>40</v>
      </c>
      <c r="C33" s="5" t="s">
        <v>28</v>
      </c>
      <c r="D33" s="5" t="s">
        <v>29</v>
      </c>
      <c r="E33" s="5" t="s">
        <v>30</v>
      </c>
      <c r="F33" s="5">
        <v>327</v>
      </c>
      <c r="G33" s="5">
        <v>262</v>
      </c>
      <c r="H33" s="5">
        <v>0</v>
      </c>
      <c r="I33" s="5"/>
      <c r="J33" s="5"/>
      <c r="K33" s="5"/>
      <c r="L33" s="5"/>
    </row>
    <row r="34" spans="1:12" ht="12.75">
      <c r="A34" s="5" t="s">
        <v>47</v>
      </c>
      <c r="B34" s="5" t="s">
        <v>40</v>
      </c>
      <c r="C34" s="5" t="s">
        <v>28</v>
      </c>
      <c r="D34" s="5" t="s">
        <v>29</v>
      </c>
      <c r="E34" s="5" t="s">
        <v>30</v>
      </c>
      <c r="F34" s="5">
        <v>327</v>
      </c>
      <c r="G34" s="5">
        <v>300</v>
      </c>
      <c r="H34" s="5">
        <v>110000</v>
      </c>
      <c r="I34" s="5">
        <v>27500</v>
      </c>
      <c r="J34" s="5">
        <v>52800</v>
      </c>
      <c r="K34" s="5">
        <v>25300</v>
      </c>
      <c r="L34" s="5">
        <v>4400</v>
      </c>
    </row>
    <row r="35" spans="1:12" ht="12.75">
      <c r="A35" s="5" t="s">
        <v>39</v>
      </c>
      <c r="B35" s="5" t="s">
        <v>40</v>
      </c>
      <c r="C35" s="5" t="s">
        <v>28</v>
      </c>
      <c r="D35" s="5" t="s">
        <v>29</v>
      </c>
      <c r="E35" s="5" t="s">
        <v>30</v>
      </c>
      <c r="F35" s="5">
        <v>327</v>
      </c>
      <c r="G35" s="5">
        <v>310</v>
      </c>
      <c r="H35" s="5">
        <v>10000</v>
      </c>
      <c r="I35" s="5">
        <v>2500</v>
      </c>
      <c r="J35" s="5">
        <v>4800</v>
      </c>
      <c r="K35" s="5">
        <v>2300</v>
      </c>
      <c r="L35" s="5">
        <v>400</v>
      </c>
    </row>
    <row r="36" spans="1:12" ht="12.75">
      <c r="A36" s="5" t="s">
        <v>48</v>
      </c>
      <c r="B36" s="5" t="s">
        <v>40</v>
      </c>
      <c r="C36" s="5" t="s">
        <v>28</v>
      </c>
      <c r="D36" s="5" t="s">
        <v>29</v>
      </c>
      <c r="E36" s="5" t="s">
        <v>30</v>
      </c>
      <c r="F36" s="5">
        <v>327</v>
      </c>
      <c r="G36" s="5"/>
      <c r="H36" s="5">
        <v>10000</v>
      </c>
      <c r="I36" s="5">
        <v>2500</v>
      </c>
      <c r="J36" s="5">
        <v>4800</v>
      </c>
      <c r="K36" s="5">
        <v>2300</v>
      </c>
      <c r="L36" s="5">
        <v>400</v>
      </c>
    </row>
    <row r="37" spans="1:12" ht="12.75">
      <c r="A37" s="5" t="s">
        <v>7</v>
      </c>
      <c r="B37" s="5" t="s">
        <v>40</v>
      </c>
      <c r="C37" s="5" t="s">
        <v>28</v>
      </c>
      <c r="D37" s="5" t="s">
        <v>29</v>
      </c>
      <c r="E37" s="5" t="s">
        <v>30</v>
      </c>
      <c r="F37" s="5">
        <v>327</v>
      </c>
      <c r="G37" s="5">
        <v>340</v>
      </c>
      <c r="H37" s="5">
        <v>100000</v>
      </c>
      <c r="I37" s="5">
        <v>25000</v>
      </c>
      <c r="J37" s="5">
        <v>48000</v>
      </c>
      <c r="K37" s="5">
        <v>23000</v>
      </c>
      <c r="L37" s="5">
        <v>4000</v>
      </c>
    </row>
    <row r="38" spans="1:12" ht="12.75">
      <c r="A38" s="5" t="s">
        <v>49</v>
      </c>
      <c r="B38" s="5" t="s">
        <v>40</v>
      </c>
      <c r="C38" s="5" t="s">
        <v>28</v>
      </c>
      <c r="D38" s="5" t="s">
        <v>29</v>
      </c>
      <c r="E38" s="5" t="s">
        <v>30</v>
      </c>
      <c r="F38" s="5">
        <v>327</v>
      </c>
      <c r="G38" s="5"/>
      <c r="H38" s="5">
        <v>55000</v>
      </c>
      <c r="I38" s="5">
        <v>13750</v>
      </c>
      <c r="J38" s="5">
        <v>26400</v>
      </c>
      <c r="K38" s="5">
        <v>12650</v>
      </c>
      <c r="L38" s="5">
        <v>2200</v>
      </c>
    </row>
    <row r="39" spans="1:12" ht="12.75">
      <c r="A39" s="5" t="s">
        <v>50</v>
      </c>
      <c r="B39" s="5" t="s">
        <v>40</v>
      </c>
      <c r="C39" s="5" t="s">
        <v>28</v>
      </c>
      <c r="D39" s="5" t="s">
        <v>29</v>
      </c>
      <c r="E39" s="5" t="s">
        <v>30</v>
      </c>
      <c r="F39" s="5">
        <v>327</v>
      </c>
      <c r="G39" s="5"/>
      <c r="H39" s="5">
        <v>33000</v>
      </c>
      <c r="I39" s="5">
        <v>8250</v>
      </c>
      <c r="J39" s="5">
        <v>15840</v>
      </c>
      <c r="K39" s="5">
        <v>7590</v>
      </c>
      <c r="L39" s="5">
        <v>1320</v>
      </c>
    </row>
    <row r="40" spans="1:12" ht="12.75">
      <c r="A40" s="5" t="s">
        <v>12</v>
      </c>
      <c r="B40" s="5" t="s">
        <v>40</v>
      </c>
      <c r="C40" s="5" t="s">
        <v>28</v>
      </c>
      <c r="D40" s="5" t="s">
        <v>29</v>
      </c>
      <c r="E40" s="5" t="s">
        <v>30</v>
      </c>
      <c r="F40" s="5">
        <v>327</v>
      </c>
      <c r="G40" s="5"/>
      <c r="H40" s="5">
        <v>0</v>
      </c>
      <c r="I40" s="5"/>
      <c r="J40" s="5"/>
      <c r="K40" s="5"/>
      <c r="L40" s="5"/>
    </row>
    <row r="41" spans="1:12" ht="12.75">
      <c r="A41" s="5" t="s">
        <v>10</v>
      </c>
      <c r="B41" s="5" t="s">
        <v>40</v>
      </c>
      <c r="C41" s="5" t="s">
        <v>28</v>
      </c>
      <c r="D41" s="5" t="s">
        <v>29</v>
      </c>
      <c r="E41" s="5" t="s">
        <v>30</v>
      </c>
      <c r="F41" s="5">
        <v>327</v>
      </c>
      <c r="G41" s="5"/>
      <c r="H41" s="5">
        <v>12000</v>
      </c>
      <c r="I41" s="5">
        <v>3000</v>
      </c>
      <c r="J41" s="5">
        <v>5760</v>
      </c>
      <c r="K41" s="5">
        <v>2760</v>
      </c>
      <c r="L41" s="5">
        <v>480</v>
      </c>
    </row>
  </sheetData>
  <mergeCells count="1">
    <mergeCell ref="B12:G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AY74"/>
  <sheetViews>
    <sheetView workbookViewId="0" topLeftCell="AN1">
      <selection activeCell="AO6" sqref="AO6:AT6"/>
    </sheetView>
  </sheetViews>
  <sheetFormatPr defaultColWidth="9.00390625" defaultRowHeight="12.75"/>
  <cols>
    <col min="1" max="1" width="38.25390625" style="0" hidden="1" customWidth="1"/>
    <col min="2" max="9" width="0" style="0" hidden="1" customWidth="1"/>
    <col min="10" max="10" width="9.00390625" style="0" hidden="1" customWidth="1"/>
    <col min="11" max="11" width="0" style="0" hidden="1" customWidth="1"/>
    <col min="12" max="12" width="0" style="6" hidden="1" customWidth="1"/>
    <col min="13" max="28" width="0" style="0" hidden="1" customWidth="1"/>
    <col min="29" max="29" width="36.125" style="0" hidden="1" customWidth="1"/>
    <col min="30" max="39" width="0" style="0" hidden="1" customWidth="1"/>
    <col min="40" max="40" width="36.375" style="0" customWidth="1"/>
  </cols>
  <sheetData>
    <row r="6" spans="40:51" ht="12.75">
      <c r="AN6" s="2"/>
      <c r="AO6" s="23"/>
      <c r="AP6" s="5"/>
      <c r="AQ6" s="25"/>
      <c r="AR6" s="5"/>
      <c r="AS6" s="25"/>
      <c r="AT6" s="5"/>
      <c r="AU6" s="10"/>
      <c r="AV6" s="2"/>
      <c r="AW6" s="11"/>
      <c r="AX6" s="10"/>
      <c r="AY6" s="2"/>
    </row>
    <row r="7" spans="1:51" ht="12.75">
      <c r="A7" s="13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AN7" s="3"/>
      <c r="AO7" s="6"/>
      <c r="AP7" s="3"/>
      <c r="AQ7" s="6"/>
      <c r="AR7" s="3"/>
      <c r="AS7" s="6"/>
      <c r="AT7" s="3"/>
      <c r="AU7" s="6"/>
      <c r="AV7" s="3"/>
      <c r="AW7" s="7"/>
      <c r="AX7" s="6"/>
      <c r="AY7" s="3"/>
    </row>
    <row r="8" spans="1:51" ht="12.7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AN8" s="3"/>
      <c r="AO8" s="6"/>
      <c r="AP8" s="3"/>
      <c r="AQ8" s="6"/>
      <c r="AR8" s="3"/>
      <c r="AS8" s="6"/>
      <c r="AT8" s="3"/>
      <c r="AU8" s="6"/>
      <c r="AV8" s="3"/>
      <c r="AW8" s="7"/>
      <c r="AX8" s="6"/>
      <c r="AY8" s="3"/>
    </row>
    <row r="9" spans="1:51" ht="12.7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AN9" s="3"/>
      <c r="AO9" s="6"/>
      <c r="AP9" s="3"/>
      <c r="AQ9" s="6"/>
      <c r="AR9" s="3"/>
      <c r="AS9" s="6"/>
      <c r="AT9" s="3"/>
      <c r="AU9" s="6"/>
      <c r="AV9" s="3"/>
      <c r="AW9" s="7"/>
      <c r="AX9" s="6"/>
      <c r="AY9" s="3"/>
    </row>
    <row r="10" spans="1:51" ht="12.7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5"/>
      <c r="AN10" s="4"/>
      <c r="AO10" s="1"/>
      <c r="AP10" s="4"/>
      <c r="AQ10" s="1"/>
      <c r="AR10" s="4"/>
      <c r="AS10" s="1"/>
      <c r="AT10" s="4"/>
      <c r="AU10" s="1"/>
      <c r="AV10" s="4"/>
      <c r="AW10" s="15"/>
      <c r="AX10" s="1"/>
      <c r="AY10" s="4"/>
    </row>
    <row r="11" spans="40:51" ht="12.75">
      <c r="AN11" s="3"/>
      <c r="AP11" s="3"/>
      <c r="AR11" s="3"/>
      <c r="AT11" s="3"/>
      <c r="AV11" s="3"/>
      <c r="AW11" s="7"/>
      <c r="AY11" s="3"/>
    </row>
    <row r="12" spans="40:51" ht="12.75">
      <c r="AN12" s="3"/>
      <c r="AP12" s="3"/>
      <c r="AR12" s="3"/>
      <c r="AT12" s="3"/>
      <c r="AV12" s="3"/>
      <c r="AW12" s="7"/>
      <c r="AY12" s="3"/>
    </row>
    <row r="13" spans="40:51" ht="12.75">
      <c r="AN13" s="3"/>
      <c r="AP13" s="3"/>
      <c r="AR13" s="3"/>
      <c r="AT13" s="3"/>
      <c r="AV13" s="3"/>
      <c r="AW13" s="7"/>
      <c r="AY13" s="3"/>
    </row>
    <row r="14" spans="40:51" ht="12.75">
      <c r="AN14" s="3"/>
      <c r="AP14" s="3"/>
      <c r="AR14" s="3"/>
      <c r="AT14" s="3"/>
      <c r="AV14" s="3"/>
      <c r="AW14" s="7"/>
      <c r="AY14" s="3"/>
    </row>
    <row r="15" spans="40:51" ht="12.75">
      <c r="AN15" s="3"/>
      <c r="AP15" s="3"/>
      <c r="AR15" s="3"/>
      <c r="AT15" s="3"/>
      <c r="AV15" s="3"/>
      <c r="AW15" s="7"/>
      <c r="AY15" s="3"/>
    </row>
    <row r="16" spans="40:51" ht="12.75">
      <c r="AN16" s="3"/>
      <c r="AP16" s="3"/>
      <c r="AR16" s="3"/>
      <c r="AT16" s="3"/>
      <c r="AV16" s="3"/>
      <c r="AW16" s="7"/>
      <c r="AY16" s="3"/>
    </row>
    <row r="17" spans="40:51" ht="12.75">
      <c r="AN17" s="3"/>
      <c r="AP17" s="3"/>
      <c r="AR17" s="3"/>
      <c r="AT17" s="3"/>
      <c r="AV17" s="3"/>
      <c r="AW17" s="7"/>
      <c r="AY17" s="3"/>
    </row>
    <row r="18" spans="40:51" ht="12.75">
      <c r="AN18" s="3"/>
      <c r="AP18" s="3"/>
      <c r="AR18" s="3"/>
      <c r="AT18" s="3"/>
      <c r="AV18" s="3"/>
      <c r="AW18" s="7"/>
      <c r="AY18" s="3"/>
    </row>
    <row r="19" spans="40:51" ht="12.75">
      <c r="AN19" s="3"/>
      <c r="AP19" s="3"/>
      <c r="AR19" s="3"/>
      <c r="AT19" s="3"/>
      <c r="AV19" s="3"/>
      <c r="AW19" s="7"/>
      <c r="AY19" s="3"/>
    </row>
    <row r="20" spans="40:51" ht="12.75">
      <c r="AN20" s="3"/>
      <c r="AP20" s="3"/>
      <c r="AR20" s="3"/>
      <c r="AT20" s="3"/>
      <c r="AV20" s="3"/>
      <c r="AW20" s="7"/>
      <c r="AY20" s="3"/>
    </row>
    <row r="21" spans="40:51" ht="12.75">
      <c r="AN21" s="3"/>
      <c r="AP21" s="3"/>
      <c r="AR21" s="3"/>
      <c r="AT21" s="3"/>
      <c r="AV21" s="3"/>
      <c r="AW21" s="7"/>
      <c r="AY21" s="3"/>
    </row>
    <row r="22" spans="40:51" ht="12.75">
      <c r="AN22" s="3"/>
      <c r="AP22" s="3"/>
      <c r="AR22" s="3"/>
      <c r="AT22" s="3"/>
      <c r="AV22" s="3"/>
      <c r="AW22" s="7"/>
      <c r="AY22" s="3"/>
    </row>
    <row r="23" spans="40:51" ht="12.75">
      <c r="AN23" s="3"/>
      <c r="AP23" s="3"/>
      <c r="AR23" s="3"/>
      <c r="AT23" s="3"/>
      <c r="AV23" s="3"/>
      <c r="AW23" s="7"/>
      <c r="AY23" s="3"/>
    </row>
    <row r="24" spans="40:51" ht="12.75">
      <c r="AN24" s="3"/>
      <c r="AP24" s="3"/>
      <c r="AR24" s="3"/>
      <c r="AT24" s="3"/>
      <c r="AV24" s="3"/>
      <c r="AW24" s="7"/>
      <c r="AY24" s="3"/>
    </row>
    <row r="25" spans="40:51" ht="12.75">
      <c r="AN25" s="3"/>
      <c r="AP25" s="3"/>
      <c r="AR25" s="3"/>
      <c r="AT25" s="3"/>
      <c r="AV25" s="3"/>
      <c r="AW25" s="7"/>
      <c r="AY25" s="3"/>
    </row>
    <row r="26" spans="40:51" ht="12.75">
      <c r="AN26" s="3"/>
      <c r="AP26" s="3"/>
      <c r="AR26" s="3"/>
      <c r="AT26" s="3"/>
      <c r="AV26" s="3"/>
      <c r="AW26" s="7"/>
      <c r="AY26" s="3"/>
    </row>
    <row r="27" spans="40:51" ht="12.75">
      <c r="AN27" s="3"/>
      <c r="AP27" s="3"/>
      <c r="AR27" s="3"/>
      <c r="AT27" s="3"/>
      <c r="AV27" s="3"/>
      <c r="AW27" s="7"/>
      <c r="AY27" s="3"/>
    </row>
    <row r="28" spans="40:51" ht="12.75">
      <c r="AN28" s="3"/>
      <c r="AP28" s="3"/>
      <c r="AR28" s="3"/>
      <c r="AT28" s="3"/>
      <c r="AV28" s="3"/>
      <c r="AW28" s="7"/>
      <c r="AY28" s="3"/>
    </row>
    <row r="29" spans="40:51" ht="12.75">
      <c r="AN29" s="3"/>
      <c r="AP29" s="3"/>
      <c r="AR29" s="3"/>
      <c r="AT29" s="3"/>
      <c r="AV29" s="3"/>
      <c r="AW29" s="7"/>
      <c r="AY29" s="3"/>
    </row>
    <row r="30" spans="40:51" ht="12.75">
      <c r="AN30" s="3"/>
      <c r="AP30" s="3"/>
      <c r="AR30" s="3"/>
      <c r="AT30" s="3"/>
      <c r="AV30" s="3"/>
      <c r="AW30" s="7"/>
      <c r="AY30" s="3"/>
    </row>
    <row r="31" spans="40:51" ht="12.75">
      <c r="AN31" s="3"/>
      <c r="AP31" s="3"/>
      <c r="AR31" s="3"/>
      <c r="AT31" s="3"/>
      <c r="AV31" s="3"/>
      <c r="AW31" s="7"/>
      <c r="AY31" s="3"/>
    </row>
    <row r="32" spans="40:51" ht="12.75">
      <c r="AN32" s="3"/>
      <c r="AP32" s="3"/>
      <c r="AR32" s="3"/>
      <c r="AT32" s="3"/>
      <c r="AV32" s="3"/>
      <c r="AW32" s="7"/>
      <c r="AY32" s="3"/>
    </row>
    <row r="33" spans="40:51" ht="12.75">
      <c r="AN33" s="3"/>
      <c r="AP33" s="3"/>
      <c r="AR33" s="3"/>
      <c r="AT33" s="3"/>
      <c r="AV33" s="3"/>
      <c r="AW33" s="7"/>
      <c r="AY33" s="3"/>
    </row>
    <row r="34" spans="30:51" ht="12.75">
      <c r="AD34" s="21" t="s">
        <v>86</v>
      </c>
      <c r="AE34" s="21"/>
      <c r="AF34" s="21"/>
      <c r="AG34" s="21"/>
      <c r="AH34" s="21"/>
      <c r="AI34" s="21"/>
      <c r="AJ34" s="21"/>
      <c r="AK34" s="21"/>
      <c r="AL34" s="21"/>
      <c r="AM34" s="21"/>
      <c r="AN34" s="3"/>
      <c r="AP34" s="3"/>
      <c r="AR34" s="3"/>
      <c r="AT34" s="3"/>
      <c r="AV34" s="3"/>
      <c r="AW34" s="7"/>
      <c r="AY34" s="3"/>
    </row>
    <row r="35" spans="1:51" ht="12.75">
      <c r="A35" s="13"/>
      <c r="B35" s="23"/>
      <c r="C35" s="25"/>
      <c r="D35" s="5"/>
      <c r="E35" s="25"/>
      <c r="F35" s="5"/>
      <c r="G35" s="24"/>
      <c r="H35" s="2"/>
      <c r="I35" s="10"/>
      <c r="J35" s="2"/>
      <c r="K35" s="10"/>
      <c r="L35" s="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3"/>
      <c r="AP35" s="3"/>
      <c r="AR35" s="4"/>
      <c r="AT35" s="3"/>
      <c r="AV35" s="3"/>
      <c r="AW35" s="7"/>
      <c r="AY35" s="3"/>
    </row>
    <row r="36" spans="1:51" ht="12.75">
      <c r="A36" s="14"/>
      <c r="B36" s="3"/>
      <c r="C36" s="6"/>
      <c r="D36" s="3"/>
      <c r="E36" s="6"/>
      <c r="F36" s="3"/>
      <c r="G36" s="6"/>
      <c r="H36" s="3"/>
      <c r="I36" s="6"/>
      <c r="J36" s="3"/>
      <c r="K36" s="6"/>
      <c r="L36" s="3"/>
      <c r="AD36" t="s">
        <v>87</v>
      </c>
      <c r="AN36" s="4"/>
      <c r="AP36" s="4"/>
      <c r="AT36" s="4"/>
      <c r="AV36" s="3"/>
      <c r="AW36" s="7"/>
      <c r="AY36" s="3"/>
    </row>
    <row r="37" spans="1:51" ht="12.75" hidden="1">
      <c r="A37" s="12"/>
      <c r="B37" s="4"/>
      <c r="C37" s="1"/>
      <c r="D37" s="4"/>
      <c r="E37" s="1"/>
      <c r="F37" s="4"/>
      <c r="G37" s="1"/>
      <c r="H37" s="4"/>
      <c r="I37" s="1"/>
      <c r="J37" s="4"/>
      <c r="K37" s="1"/>
      <c r="L37" s="4"/>
      <c r="AV37" s="3"/>
      <c r="AW37" s="7"/>
      <c r="AY37" s="3"/>
    </row>
    <row r="38" spans="2:51" ht="12.75" hidden="1">
      <c r="B38" s="3"/>
      <c r="D38" s="3"/>
      <c r="F38" s="3"/>
      <c r="H38" s="3"/>
      <c r="J38" s="3"/>
      <c r="L38" s="3"/>
      <c r="M38" s="13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1"/>
      <c r="AV38" s="3"/>
      <c r="AW38" s="7"/>
      <c r="AY38" s="3"/>
    </row>
    <row r="39" spans="2:51" ht="12.75" hidden="1">
      <c r="B39" s="3"/>
      <c r="D39" s="3"/>
      <c r="F39" s="3"/>
      <c r="H39" s="3"/>
      <c r="J39" s="3"/>
      <c r="L39" s="3"/>
      <c r="M39" s="14"/>
      <c r="N39" s="6"/>
      <c r="O39" s="6"/>
      <c r="P39" s="6"/>
      <c r="Q39" s="6"/>
      <c r="R39" s="6"/>
      <c r="S39" s="6"/>
      <c r="T39" s="6"/>
      <c r="U39" s="2"/>
      <c r="V39" s="2"/>
      <c r="W39" s="6"/>
      <c r="X39" s="6"/>
      <c r="Y39" s="7"/>
      <c r="AV39" s="3"/>
      <c r="AW39" s="7"/>
      <c r="AY39" s="3"/>
    </row>
    <row r="40" spans="2:51" ht="12.75" hidden="1">
      <c r="B40" s="3"/>
      <c r="D40" s="3"/>
      <c r="F40" s="3"/>
      <c r="H40" s="3"/>
      <c r="J40" s="3"/>
      <c r="L40" s="3"/>
      <c r="M40" s="14"/>
      <c r="N40" s="6"/>
      <c r="O40" s="6"/>
      <c r="P40" s="6"/>
      <c r="Q40" s="6"/>
      <c r="R40" s="6"/>
      <c r="S40" s="6"/>
      <c r="T40" s="6"/>
      <c r="U40" s="3"/>
      <c r="V40" s="3"/>
      <c r="W40" s="6"/>
      <c r="X40" s="6"/>
      <c r="Y40" s="7"/>
      <c r="AV40" s="3"/>
      <c r="AW40" s="7"/>
      <c r="AY40" s="3"/>
    </row>
    <row r="41" spans="2:51" ht="12.75" hidden="1">
      <c r="B41" s="3"/>
      <c r="D41" s="3"/>
      <c r="F41" s="3"/>
      <c r="H41" s="3"/>
      <c r="J41" s="3"/>
      <c r="L41" s="3"/>
      <c r="M41" s="12"/>
      <c r="N41" s="1"/>
      <c r="O41" s="1"/>
      <c r="P41" s="1"/>
      <c r="Q41" s="1"/>
      <c r="R41" s="1"/>
      <c r="S41" s="1"/>
      <c r="T41" s="1"/>
      <c r="U41" s="4"/>
      <c r="V41" s="4"/>
      <c r="W41" s="1"/>
      <c r="X41" s="1"/>
      <c r="Y41" s="15"/>
      <c r="AV41" s="3"/>
      <c r="AW41" s="7"/>
      <c r="AY41" s="3"/>
    </row>
    <row r="42" spans="2:51" ht="12.75" hidden="1">
      <c r="B42" s="3"/>
      <c r="D42" s="3"/>
      <c r="F42" s="3"/>
      <c r="H42" s="3"/>
      <c r="J42" s="3"/>
      <c r="L42" s="3"/>
      <c r="U42" s="3"/>
      <c r="V42" s="3"/>
      <c r="AV42" s="3"/>
      <c r="AW42" s="7"/>
      <c r="AY42" s="3"/>
    </row>
    <row r="43" spans="2:51" ht="12.75">
      <c r="B43" s="3"/>
      <c r="D43" s="3"/>
      <c r="F43" s="3"/>
      <c r="H43" s="3"/>
      <c r="J43" s="3"/>
      <c r="L43" s="3"/>
      <c r="U43" s="3"/>
      <c r="V43" s="3"/>
      <c r="AF43" t="s">
        <v>88</v>
      </c>
      <c r="AV43" s="3"/>
      <c r="AW43" s="15"/>
      <c r="AY43" s="4"/>
    </row>
    <row r="44" spans="2:48" ht="12.75">
      <c r="B44" s="3"/>
      <c r="D44" s="3"/>
      <c r="F44" s="3"/>
      <c r="H44" s="3"/>
      <c r="J44" s="3"/>
      <c r="L44" s="3"/>
      <c r="U44" s="3"/>
      <c r="V44" s="3"/>
      <c r="AV44" s="4"/>
    </row>
    <row r="45" spans="2:30" ht="12.75">
      <c r="B45" s="3"/>
      <c r="D45" s="3"/>
      <c r="F45" s="3"/>
      <c r="H45" s="3"/>
      <c r="J45" s="3"/>
      <c r="L45" s="3"/>
      <c r="M45" s="13"/>
      <c r="N45" s="10"/>
      <c r="O45" s="10"/>
      <c r="P45" s="10"/>
      <c r="Q45" s="10"/>
      <c r="R45" s="10"/>
      <c r="S45" s="10"/>
      <c r="T45" s="10"/>
      <c r="U45" s="2"/>
      <c r="V45" s="13"/>
      <c r="W45" s="5"/>
      <c r="X45" s="2"/>
      <c r="Y45" s="10"/>
      <c r="Z45" s="2"/>
      <c r="AD45" t="s">
        <v>89</v>
      </c>
    </row>
    <row r="46" spans="2:33" ht="12.75">
      <c r="B46" s="3"/>
      <c r="D46" s="3"/>
      <c r="F46" s="3"/>
      <c r="H46" s="3"/>
      <c r="J46" s="3"/>
      <c r="L46" s="3"/>
      <c r="M46" s="14"/>
      <c r="N46" s="6"/>
      <c r="O46" s="6"/>
      <c r="P46" s="6"/>
      <c r="Q46" s="6"/>
      <c r="R46" s="6"/>
      <c r="S46" s="6"/>
      <c r="T46" s="6"/>
      <c r="U46" s="3"/>
      <c r="V46" s="14"/>
      <c r="W46" s="5"/>
      <c r="X46" s="3"/>
      <c r="Y46" s="6"/>
      <c r="Z46" s="4"/>
      <c r="AG46" t="s">
        <v>90</v>
      </c>
    </row>
    <row r="47" spans="2:26" ht="12.75">
      <c r="B47" s="3"/>
      <c r="D47" s="3"/>
      <c r="F47" s="3"/>
      <c r="H47" s="3"/>
      <c r="J47" s="3"/>
      <c r="L47" s="3"/>
      <c r="M47" s="14"/>
      <c r="N47" s="6"/>
      <c r="O47" s="6"/>
      <c r="P47" s="6"/>
      <c r="Q47" s="6"/>
      <c r="R47" s="6"/>
      <c r="S47" s="6"/>
      <c r="T47" s="6"/>
      <c r="U47" s="3"/>
      <c r="V47" s="14"/>
      <c r="W47" s="5"/>
      <c r="X47" s="3"/>
      <c r="Y47" s="6"/>
      <c r="Z47" s="3"/>
    </row>
    <row r="48" spans="2:39" ht="12.75">
      <c r="B48" s="3"/>
      <c r="D48" s="3"/>
      <c r="F48" s="3"/>
      <c r="H48" s="3"/>
      <c r="J48" s="3"/>
      <c r="L48" s="3"/>
      <c r="M48" s="12"/>
      <c r="N48" s="1"/>
      <c r="O48" s="1"/>
      <c r="P48" s="1"/>
      <c r="Q48" s="1"/>
      <c r="R48" s="1"/>
      <c r="S48" s="1"/>
      <c r="T48" s="1"/>
      <c r="U48" s="4"/>
      <c r="V48" s="12"/>
      <c r="W48" s="5"/>
      <c r="X48" s="4"/>
      <c r="Y48" s="1"/>
      <c r="Z48" s="4"/>
      <c r="AB48" s="5"/>
      <c r="AC48" s="10"/>
      <c r="AD48" s="5"/>
      <c r="AE48" s="25"/>
      <c r="AF48" s="5"/>
      <c r="AG48" s="25"/>
      <c r="AH48" s="5"/>
      <c r="AI48" s="24"/>
      <c r="AJ48" s="2"/>
      <c r="AK48" s="2"/>
      <c r="AL48" s="10"/>
      <c r="AM48" s="2"/>
    </row>
    <row r="49" spans="2:39" ht="12.75">
      <c r="B49" s="3"/>
      <c r="D49" s="3"/>
      <c r="F49" s="3"/>
      <c r="H49" s="3"/>
      <c r="J49" s="3"/>
      <c r="L49" s="3"/>
      <c r="U49" s="3"/>
      <c r="V49" s="14"/>
      <c r="W49" s="5"/>
      <c r="X49" s="3"/>
      <c r="Z49" s="3"/>
      <c r="AB49" s="5"/>
      <c r="AC49" s="1"/>
      <c r="AD49" s="4"/>
      <c r="AE49" s="1"/>
      <c r="AF49" s="4"/>
      <c r="AG49" s="1"/>
      <c r="AH49" s="4"/>
      <c r="AI49" s="1"/>
      <c r="AJ49" s="4"/>
      <c r="AK49" s="4"/>
      <c r="AL49" s="1"/>
      <c r="AM49" s="4"/>
    </row>
    <row r="50" spans="2:39" ht="12.75">
      <c r="B50" s="3"/>
      <c r="D50" s="3"/>
      <c r="F50" s="3"/>
      <c r="H50" s="4"/>
      <c r="J50" s="3"/>
      <c r="L50" s="3"/>
      <c r="U50" s="3"/>
      <c r="V50" s="14"/>
      <c r="W50" s="5"/>
      <c r="X50" s="3"/>
      <c r="Z50" s="3"/>
      <c r="AB50" s="5"/>
      <c r="AD50" s="3"/>
      <c r="AF50" s="3"/>
      <c r="AH50" s="3"/>
      <c r="AJ50" s="3"/>
      <c r="AK50" s="3"/>
      <c r="AM50" s="3"/>
    </row>
    <row r="51" spans="2:39" ht="12.75">
      <c r="B51" s="4"/>
      <c r="D51" s="4"/>
      <c r="F51" s="4"/>
      <c r="J51" s="4"/>
      <c r="L51" s="4"/>
      <c r="U51" s="3"/>
      <c r="V51" s="14"/>
      <c r="W51" s="5"/>
      <c r="X51" s="3"/>
      <c r="Z51" s="3"/>
      <c r="AB51" s="5"/>
      <c r="AD51" s="3"/>
      <c r="AF51" s="3"/>
      <c r="AH51" s="3"/>
      <c r="AJ51" s="3"/>
      <c r="AK51" s="3"/>
      <c r="AM51" s="3"/>
    </row>
    <row r="52" spans="21:39" ht="12.75">
      <c r="U52" s="3"/>
      <c r="V52" s="14"/>
      <c r="W52" s="5"/>
      <c r="X52" s="3"/>
      <c r="Z52" s="3"/>
      <c r="AB52" s="5"/>
      <c r="AD52" s="3"/>
      <c r="AF52" s="3"/>
      <c r="AH52" s="3"/>
      <c r="AJ52" s="3"/>
      <c r="AK52" s="3"/>
      <c r="AM52" s="3"/>
    </row>
    <row r="53" spans="21:39" ht="12.75">
      <c r="U53" s="3"/>
      <c r="V53" s="14"/>
      <c r="W53" s="5"/>
      <c r="X53" s="3"/>
      <c r="Z53" s="3"/>
      <c r="AB53" s="5"/>
      <c r="AD53" s="3"/>
      <c r="AF53" s="3"/>
      <c r="AH53" s="3"/>
      <c r="AJ53" s="3"/>
      <c r="AK53" s="3"/>
      <c r="AM53" s="3"/>
    </row>
    <row r="54" spans="21:39" ht="12.75">
      <c r="U54" s="3"/>
      <c r="V54" s="14"/>
      <c r="W54" s="5"/>
      <c r="X54" s="3"/>
      <c r="Z54" s="3"/>
      <c r="AB54" s="5"/>
      <c r="AD54" s="3"/>
      <c r="AF54" s="3"/>
      <c r="AH54" s="3"/>
      <c r="AJ54" s="3"/>
      <c r="AK54" s="3"/>
      <c r="AM54" s="3"/>
    </row>
    <row r="55" spans="21:39" ht="12.75">
      <c r="U55" s="3"/>
      <c r="V55" s="14"/>
      <c r="W55" s="5"/>
      <c r="X55" s="3"/>
      <c r="Z55" s="3"/>
      <c r="AB55" s="5"/>
      <c r="AD55" s="3"/>
      <c r="AF55" s="3"/>
      <c r="AH55" s="3"/>
      <c r="AJ55" s="3"/>
      <c r="AK55" s="3"/>
      <c r="AM55" s="3"/>
    </row>
    <row r="56" spans="21:39" ht="12.75">
      <c r="U56" s="3"/>
      <c r="V56" s="14"/>
      <c r="W56" s="5"/>
      <c r="X56" s="3"/>
      <c r="Z56" s="3"/>
      <c r="AB56" s="5"/>
      <c r="AD56" s="3"/>
      <c r="AF56" s="3"/>
      <c r="AH56" s="3"/>
      <c r="AJ56" s="3"/>
      <c r="AK56" s="3"/>
      <c r="AM56" s="3"/>
    </row>
    <row r="57" spans="21:39" ht="12.75">
      <c r="U57" s="3"/>
      <c r="V57" s="14"/>
      <c r="W57" s="5"/>
      <c r="X57" s="3"/>
      <c r="Z57" s="3"/>
      <c r="AB57" s="5"/>
      <c r="AD57" s="3"/>
      <c r="AF57" s="3"/>
      <c r="AH57" s="3"/>
      <c r="AJ57" s="3"/>
      <c r="AK57" s="3"/>
      <c r="AM57" s="3"/>
    </row>
    <row r="58" spans="21:39" ht="12.75">
      <c r="U58" s="3"/>
      <c r="V58" s="14"/>
      <c r="W58" s="5"/>
      <c r="X58" s="3"/>
      <c r="Z58" s="3"/>
      <c r="AB58" s="5"/>
      <c r="AD58" s="3"/>
      <c r="AF58" s="3"/>
      <c r="AH58" s="3"/>
      <c r="AJ58" s="3"/>
      <c r="AK58" s="3"/>
      <c r="AM58" s="3"/>
    </row>
    <row r="59" spans="21:39" ht="12.75">
      <c r="U59" s="4"/>
      <c r="V59" s="12"/>
      <c r="W59" s="5"/>
      <c r="X59" s="3"/>
      <c r="Z59" s="3"/>
      <c r="AB59" s="5"/>
      <c r="AD59" s="3"/>
      <c r="AF59" s="3"/>
      <c r="AH59" s="3"/>
      <c r="AJ59" s="3"/>
      <c r="AK59" s="3"/>
      <c r="AM59" s="3"/>
    </row>
    <row r="60" spans="23:39" ht="12.75">
      <c r="W60" s="5"/>
      <c r="X60" s="3"/>
      <c r="Z60" s="3"/>
      <c r="AB60" s="5"/>
      <c r="AD60" s="3"/>
      <c r="AF60" s="3"/>
      <c r="AH60" s="3"/>
      <c r="AJ60" s="3"/>
      <c r="AK60" s="3"/>
      <c r="AM60" s="3"/>
    </row>
    <row r="61" spans="23:39" ht="12.75">
      <c r="W61" s="5"/>
      <c r="X61" s="3"/>
      <c r="Z61" s="3"/>
      <c r="AB61" s="5"/>
      <c r="AD61" s="3"/>
      <c r="AF61" s="3"/>
      <c r="AH61" s="3"/>
      <c r="AJ61" s="3"/>
      <c r="AK61" s="3"/>
      <c r="AM61" s="3"/>
    </row>
    <row r="62" spans="23:39" ht="12.75">
      <c r="W62" s="5"/>
      <c r="X62" s="3"/>
      <c r="Z62" s="3"/>
      <c r="AB62" s="5"/>
      <c r="AD62" s="3"/>
      <c r="AF62" s="3"/>
      <c r="AH62" s="3"/>
      <c r="AJ62" s="3"/>
      <c r="AK62" s="3"/>
      <c r="AM62" s="3"/>
    </row>
    <row r="63" spans="23:39" ht="12.75">
      <c r="W63" s="5"/>
      <c r="X63" s="3"/>
      <c r="Z63" s="3"/>
      <c r="AB63" s="5"/>
      <c r="AD63" s="3"/>
      <c r="AF63" s="3"/>
      <c r="AH63" s="3"/>
      <c r="AJ63" s="3"/>
      <c r="AK63" s="3"/>
      <c r="AM63" s="3"/>
    </row>
    <row r="64" spans="23:39" ht="12.75">
      <c r="W64" s="5"/>
      <c r="X64" s="3"/>
      <c r="Z64" s="3"/>
      <c r="AB64" s="5"/>
      <c r="AD64" s="3"/>
      <c r="AF64" s="3"/>
      <c r="AH64" s="3"/>
      <c r="AJ64" s="3"/>
      <c r="AK64" s="3"/>
      <c r="AM64" s="3"/>
    </row>
    <row r="65" spans="23:39" ht="12.75">
      <c r="W65" s="5"/>
      <c r="X65" s="3"/>
      <c r="Z65" s="3"/>
      <c r="AB65" s="5"/>
      <c r="AD65" s="3"/>
      <c r="AF65" s="3"/>
      <c r="AH65" s="3"/>
      <c r="AJ65" s="3"/>
      <c r="AK65" s="3"/>
      <c r="AM65" s="3"/>
    </row>
    <row r="66" spans="23:39" ht="12.75">
      <c r="W66" s="5"/>
      <c r="X66" s="3"/>
      <c r="Z66" s="3"/>
      <c r="AB66" s="5"/>
      <c r="AD66" s="3"/>
      <c r="AF66" s="3"/>
      <c r="AH66" s="3"/>
      <c r="AJ66" s="3"/>
      <c r="AK66" s="3"/>
      <c r="AM66" s="3"/>
    </row>
    <row r="67" spans="24:39" ht="12.75">
      <c r="X67" s="3"/>
      <c r="Z67" s="3"/>
      <c r="AB67" s="5"/>
      <c r="AD67" s="3"/>
      <c r="AF67" s="3"/>
      <c r="AH67" s="3"/>
      <c r="AJ67" s="3"/>
      <c r="AK67" s="3"/>
      <c r="AM67" s="3"/>
    </row>
    <row r="68" spans="24:39" ht="12.75">
      <c r="X68" s="4"/>
      <c r="Z68" s="3"/>
      <c r="AB68" s="5"/>
      <c r="AD68" s="3"/>
      <c r="AF68" s="3"/>
      <c r="AH68" s="3"/>
      <c r="AJ68" s="3"/>
      <c r="AK68" s="3"/>
      <c r="AM68" s="3"/>
    </row>
    <row r="69" spans="26:39" ht="12.75">
      <c r="Z69" s="4"/>
      <c r="AB69" s="5"/>
      <c r="AD69" s="3"/>
      <c r="AF69" s="3"/>
      <c r="AH69" s="3"/>
      <c r="AJ69" s="3"/>
      <c r="AK69" s="3"/>
      <c r="AM69" s="3"/>
    </row>
    <row r="70" spans="28:39" ht="12.75">
      <c r="AB70" s="5"/>
      <c r="AD70" s="3"/>
      <c r="AF70" s="3"/>
      <c r="AH70" s="3"/>
      <c r="AJ70" s="3"/>
      <c r="AK70" s="3"/>
      <c r="AM70" s="3"/>
    </row>
    <row r="71" spans="28:39" ht="12.75">
      <c r="AB71" s="5"/>
      <c r="AD71" s="3"/>
      <c r="AF71" s="3"/>
      <c r="AH71" s="3"/>
      <c r="AJ71" s="3"/>
      <c r="AK71" s="3"/>
      <c r="AM71" s="3"/>
    </row>
    <row r="72" spans="28:39" ht="12.75">
      <c r="AB72" s="5"/>
      <c r="AD72" s="3"/>
      <c r="AF72" s="3"/>
      <c r="AH72" s="3"/>
      <c r="AJ72" s="3"/>
      <c r="AK72" s="3"/>
      <c r="AM72" s="3"/>
    </row>
    <row r="73" spans="28:39" ht="12.75">
      <c r="AB73" s="5"/>
      <c r="AD73" s="4"/>
      <c r="AF73" s="3"/>
      <c r="AH73" s="3"/>
      <c r="AJ73" s="3"/>
      <c r="AK73" s="3"/>
      <c r="AM73" s="3"/>
    </row>
    <row r="74" spans="28:39" ht="12.75">
      <c r="AB74" s="5"/>
      <c r="AF74" s="4"/>
      <c r="AH74" s="4"/>
      <c r="AJ74" s="4"/>
      <c r="AK74" s="4"/>
      <c r="AM7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4:M45"/>
  <sheetViews>
    <sheetView workbookViewId="0" topLeftCell="A2">
      <selection activeCell="A2" sqref="A2:K2"/>
    </sheetView>
  </sheetViews>
  <sheetFormatPr defaultColWidth="9.00390625" defaultRowHeight="12.75"/>
  <cols>
    <col min="1" max="1" width="46.25390625" style="0" customWidth="1"/>
    <col min="2" max="2" width="6.875" style="0" customWidth="1"/>
    <col min="3" max="3" width="7.625" style="0" customWidth="1"/>
    <col min="4" max="4" width="7.125" style="0" customWidth="1"/>
    <col min="5" max="5" width="10.125" style="0" customWidth="1"/>
    <col min="6" max="6" width="9.25390625" style="0" customWidth="1"/>
    <col min="7" max="7" width="7.125" style="0" customWidth="1"/>
    <col min="8" max="8" width="8.00390625" style="0" customWidth="1"/>
    <col min="9" max="9" width="7.375" style="0" customWidth="1"/>
    <col min="10" max="10" width="7.875" style="0" customWidth="1"/>
    <col min="11" max="11" width="7.125" style="0" customWidth="1"/>
    <col min="12" max="12" width="7.25390625" style="0" customWidth="1"/>
    <col min="13" max="13" width="0" style="0" hidden="1" customWidth="1"/>
  </cols>
  <sheetData>
    <row r="1" ht="12.75" hidden="1"/>
    <row r="3" ht="12.75" hidden="1"/>
    <row r="4" ht="12.75">
      <c r="A4" t="s">
        <v>81</v>
      </c>
    </row>
    <row r="5" ht="12.75" hidden="1"/>
    <row r="6" ht="12.75">
      <c r="A6" t="s">
        <v>82</v>
      </c>
    </row>
    <row r="7" ht="12.75">
      <c r="A7" t="s">
        <v>83</v>
      </c>
    </row>
    <row r="8" ht="12.75" hidden="1"/>
    <row r="9" ht="12.75">
      <c r="A9" t="s">
        <v>84</v>
      </c>
    </row>
    <row r="10" ht="12.75">
      <c r="B10" t="s">
        <v>85</v>
      </c>
    </row>
    <row r="11" ht="12.75" hidden="1"/>
    <row r="13" spans="1:13" ht="12.75">
      <c r="A13" s="13"/>
      <c r="B13" s="83" t="s">
        <v>17</v>
      </c>
      <c r="C13" s="84"/>
      <c r="D13" s="84"/>
      <c r="E13" s="84"/>
      <c r="F13" s="84"/>
      <c r="G13" s="85"/>
      <c r="H13" s="2"/>
      <c r="I13" s="10"/>
      <c r="J13" s="2"/>
      <c r="K13" s="10"/>
      <c r="L13" s="2"/>
      <c r="M13" s="11"/>
    </row>
    <row r="14" spans="1:13" ht="12.75">
      <c r="A14" s="14"/>
      <c r="B14" s="2"/>
      <c r="C14" s="6"/>
      <c r="D14" s="2"/>
      <c r="E14" s="6"/>
      <c r="F14" s="2"/>
      <c r="G14" s="6"/>
      <c r="H14" s="9" t="s">
        <v>18</v>
      </c>
      <c r="I14" s="8" t="s">
        <v>18</v>
      </c>
      <c r="J14" s="9" t="s">
        <v>18</v>
      </c>
      <c r="K14" s="20" t="s">
        <v>18</v>
      </c>
      <c r="L14" s="9" t="s">
        <v>18</v>
      </c>
      <c r="M14" s="7"/>
    </row>
    <row r="15" spans="1:13" ht="12.75">
      <c r="A15" s="18" t="s">
        <v>16</v>
      </c>
      <c r="B15" s="16" t="s">
        <v>21</v>
      </c>
      <c r="C15" s="17" t="s">
        <v>22</v>
      </c>
      <c r="D15" s="19" t="s">
        <v>23</v>
      </c>
      <c r="E15" s="20" t="s">
        <v>25</v>
      </c>
      <c r="F15" s="9" t="s">
        <v>13</v>
      </c>
      <c r="G15" s="20" t="s">
        <v>27</v>
      </c>
      <c r="H15" s="3"/>
      <c r="I15" s="8" t="s">
        <v>0</v>
      </c>
      <c r="J15" s="9" t="s">
        <v>19</v>
      </c>
      <c r="K15" s="8" t="s">
        <v>1</v>
      </c>
      <c r="L15" s="9" t="s">
        <v>20</v>
      </c>
      <c r="M15" s="7"/>
    </row>
    <row r="16" spans="1:13" ht="12.75">
      <c r="A16" s="14"/>
      <c r="B16" s="3"/>
      <c r="C16" s="17"/>
      <c r="D16" s="19" t="s">
        <v>24</v>
      </c>
      <c r="E16" s="8" t="s">
        <v>26</v>
      </c>
      <c r="F16" s="9" t="s">
        <v>14</v>
      </c>
      <c r="G16" s="6"/>
      <c r="H16" s="3"/>
      <c r="I16" s="6"/>
      <c r="J16" s="3"/>
      <c r="K16" s="6"/>
      <c r="L16" s="3"/>
      <c r="M16" s="7"/>
    </row>
    <row r="17" spans="1:13" ht="12.75">
      <c r="A17" s="12"/>
      <c r="B17" s="4"/>
      <c r="C17" s="1"/>
      <c r="D17" s="4"/>
      <c r="E17" s="1"/>
      <c r="F17" s="4"/>
      <c r="G17" s="1"/>
      <c r="H17" s="4"/>
      <c r="I17" s="1"/>
      <c r="J17" s="4"/>
      <c r="K17" s="1"/>
      <c r="L17" s="4"/>
      <c r="M17" s="15"/>
    </row>
    <row r="18" spans="1:12" ht="12.75">
      <c r="A18" s="5" t="s">
        <v>77</v>
      </c>
      <c r="B18" s="5" t="s">
        <v>40</v>
      </c>
      <c r="C18" s="5" t="s">
        <v>28</v>
      </c>
      <c r="D18" s="5" t="s">
        <v>29</v>
      </c>
      <c r="E18" s="5" t="s">
        <v>30</v>
      </c>
      <c r="F18" s="5">
        <v>327</v>
      </c>
      <c r="G18" s="5" t="s">
        <v>78</v>
      </c>
      <c r="H18" s="5">
        <v>3611421</v>
      </c>
      <c r="I18" s="5">
        <v>902855</v>
      </c>
      <c r="J18" s="5">
        <v>1733482</v>
      </c>
      <c r="K18" s="5">
        <v>830627</v>
      </c>
      <c r="L18" s="5">
        <v>144457</v>
      </c>
    </row>
    <row r="19" spans="1:12" ht="12.75">
      <c r="A19" s="22" t="s">
        <v>2</v>
      </c>
      <c r="B19" s="5" t="s">
        <v>40</v>
      </c>
      <c r="C19" s="5" t="s">
        <v>28</v>
      </c>
      <c r="D19" s="5" t="s">
        <v>29</v>
      </c>
      <c r="E19" s="5" t="s">
        <v>30</v>
      </c>
      <c r="F19" s="5">
        <v>327</v>
      </c>
      <c r="G19" s="5">
        <v>210</v>
      </c>
      <c r="H19" s="5">
        <v>3473421</v>
      </c>
      <c r="I19" s="5">
        <v>868355</v>
      </c>
      <c r="J19" s="5">
        <v>1667242</v>
      </c>
      <c r="K19" s="5">
        <v>798887</v>
      </c>
      <c r="L19" s="5">
        <v>138937</v>
      </c>
    </row>
    <row r="20" spans="1:12" ht="12.75">
      <c r="A20" s="22" t="s">
        <v>58</v>
      </c>
      <c r="B20" s="5" t="s">
        <v>40</v>
      </c>
      <c r="C20" s="5" t="s">
        <v>28</v>
      </c>
      <c r="D20" s="5" t="s">
        <v>29</v>
      </c>
      <c r="E20" s="5" t="s">
        <v>30</v>
      </c>
      <c r="F20" s="5">
        <v>327</v>
      </c>
      <c r="G20" s="5">
        <v>211</v>
      </c>
      <c r="H20" s="5">
        <v>2695262</v>
      </c>
      <c r="I20" s="5">
        <v>673816</v>
      </c>
      <c r="J20" s="5">
        <v>1293726</v>
      </c>
      <c r="K20" s="5">
        <v>619910</v>
      </c>
      <c r="L20" s="5">
        <v>107810</v>
      </c>
    </row>
    <row r="21" spans="1:12" ht="12.75">
      <c r="A21" s="22" t="s">
        <v>59</v>
      </c>
      <c r="B21" s="5" t="s">
        <v>40</v>
      </c>
      <c r="C21" s="5" t="s">
        <v>28</v>
      </c>
      <c r="D21" s="5" t="s">
        <v>29</v>
      </c>
      <c r="E21" s="5" t="s">
        <v>30</v>
      </c>
      <c r="F21" s="5">
        <v>327</v>
      </c>
      <c r="G21" s="5">
        <v>212</v>
      </c>
      <c r="H21" s="5">
        <v>72000</v>
      </c>
      <c r="I21" s="5">
        <v>18000</v>
      </c>
      <c r="J21" s="5">
        <v>34560</v>
      </c>
      <c r="K21" s="5">
        <v>16560</v>
      </c>
      <c r="L21" s="5">
        <v>2880</v>
      </c>
    </row>
    <row r="22" spans="1:12" ht="12.75">
      <c r="A22" s="22" t="s">
        <v>8</v>
      </c>
      <c r="B22" s="5" t="s">
        <v>40</v>
      </c>
      <c r="C22" s="5" t="s">
        <v>28</v>
      </c>
      <c r="D22" s="5" t="s">
        <v>29</v>
      </c>
      <c r="E22" s="5" t="s">
        <v>30</v>
      </c>
      <c r="F22" s="5">
        <v>327</v>
      </c>
      <c r="G22" s="5">
        <v>2120200</v>
      </c>
      <c r="H22" s="5">
        <v>36000</v>
      </c>
      <c r="I22" s="5">
        <v>9000</v>
      </c>
      <c r="J22" s="5">
        <v>17280</v>
      </c>
      <c r="K22" s="5">
        <v>8280</v>
      </c>
      <c r="L22" s="5">
        <v>1440</v>
      </c>
    </row>
    <row r="23" spans="1:12" ht="12.75">
      <c r="A23" s="22" t="s">
        <v>60</v>
      </c>
      <c r="B23" s="5" t="s">
        <v>40</v>
      </c>
      <c r="C23" s="5" t="s">
        <v>28</v>
      </c>
      <c r="D23" s="5" t="s">
        <v>29</v>
      </c>
      <c r="E23" s="5" t="s">
        <v>66</v>
      </c>
      <c r="F23" s="5">
        <v>327</v>
      </c>
      <c r="G23" s="5">
        <v>2120300</v>
      </c>
      <c r="H23" s="5">
        <v>36000</v>
      </c>
      <c r="I23" s="5">
        <v>9000</v>
      </c>
      <c r="J23" s="5">
        <v>17280</v>
      </c>
      <c r="K23" s="5">
        <v>8280</v>
      </c>
      <c r="L23" s="5">
        <v>1440</v>
      </c>
    </row>
    <row r="24" spans="1:12" ht="12.75">
      <c r="A24" s="22" t="s">
        <v>5</v>
      </c>
      <c r="B24" s="5" t="s">
        <v>40</v>
      </c>
      <c r="C24" s="5" t="s">
        <v>28</v>
      </c>
      <c r="D24" s="5" t="s">
        <v>29</v>
      </c>
      <c r="E24" s="5" t="s">
        <v>30</v>
      </c>
      <c r="F24" s="5">
        <v>327</v>
      </c>
      <c r="G24" s="5">
        <v>213</v>
      </c>
      <c r="H24" s="5">
        <v>706159</v>
      </c>
      <c r="I24" s="5">
        <v>176540</v>
      </c>
      <c r="J24" s="5">
        <v>338956</v>
      </c>
      <c r="K24" s="5">
        <v>162417</v>
      </c>
      <c r="L24" s="5">
        <v>28246</v>
      </c>
    </row>
    <row r="25" spans="1:12" ht="12.75">
      <c r="A25" s="22" t="s">
        <v>42</v>
      </c>
      <c r="B25" s="5" t="s">
        <v>40</v>
      </c>
      <c r="C25" s="5" t="s">
        <v>28</v>
      </c>
      <c r="D25" s="5" t="s">
        <v>29</v>
      </c>
      <c r="E25" s="5" t="s">
        <v>30</v>
      </c>
      <c r="F25" s="5">
        <v>327</v>
      </c>
      <c r="G25" s="5">
        <v>220</v>
      </c>
      <c r="H25" s="5">
        <v>28000</v>
      </c>
      <c r="I25" s="5">
        <v>7000</v>
      </c>
      <c r="J25" s="5">
        <v>13440</v>
      </c>
      <c r="K25" s="5">
        <v>6440</v>
      </c>
      <c r="L25" s="5">
        <v>1120</v>
      </c>
    </row>
    <row r="26" spans="1:12" ht="12.75">
      <c r="A26" s="22" t="s">
        <v>61</v>
      </c>
      <c r="B26" s="5" t="s">
        <v>40</v>
      </c>
      <c r="C26" s="5" t="s">
        <v>28</v>
      </c>
      <c r="D26" s="5" t="s">
        <v>29</v>
      </c>
      <c r="E26" s="5" t="s">
        <v>30</v>
      </c>
      <c r="F26" s="5">
        <v>327</v>
      </c>
      <c r="G26" s="5">
        <v>221</v>
      </c>
      <c r="H26" s="5">
        <v>0</v>
      </c>
      <c r="I26" s="5"/>
      <c r="J26" s="5"/>
      <c r="K26" s="5"/>
      <c r="L26" s="5"/>
    </row>
    <row r="27" spans="1:12" ht="12.75">
      <c r="A27" s="22" t="s">
        <v>34</v>
      </c>
      <c r="B27" s="5" t="s">
        <v>40</v>
      </c>
      <c r="C27" s="5" t="s">
        <v>28</v>
      </c>
      <c r="D27" s="5" t="s">
        <v>29</v>
      </c>
      <c r="E27" s="5" t="s">
        <v>30</v>
      </c>
      <c r="F27" s="5">
        <v>327</v>
      </c>
      <c r="G27" s="5">
        <v>223</v>
      </c>
      <c r="H27" s="5">
        <v>0</v>
      </c>
      <c r="I27" s="5"/>
      <c r="J27" s="5"/>
      <c r="K27" s="5"/>
      <c r="L27" s="5"/>
    </row>
    <row r="28" spans="1:12" ht="12.75">
      <c r="A28" s="22" t="s">
        <v>35</v>
      </c>
      <c r="B28" s="5" t="s">
        <v>40</v>
      </c>
      <c r="C28" s="5" t="s">
        <v>28</v>
      </c>
      <c r="D28" s="5" t="s">
        <v>29</v>
      </c>
      <c r="E28" s="5" t="s">
        <v>30</v>
      </c>
      <c r="F28" s="5">
        <v>327</v>
      </c>
      <c r="G28" s="5">
        <v>225</v>
      </c>
      <c r="H28" s="5">
        <v>20000</v>
      </c>
      <c r="I28" s="5">
        <v>5000</v>
      </c>
      <c r="J28" s="5">
        <v>9600</v>
      </c>
      <c r="K28" s="5">
        <v>4600</v>
      </c>
      <c r="L28" s="5">
        <v>800</v>
      </c>
    </row>
    <row r="29" spans="1:12" ht="12.75">
      <c r="A29" s="22" t="s">
        <v>79</v>
      </c>
      <c r="B29" s="5" t="s">
        <v>40</v>
      </c>
      <c r="C29" s="5" t="s">
        <v>28</v>
      </c>
      <c r="D29" s="5" t="s">
        <v>29</v>
      </c>
      <c r="E29" s="5" t="s">
        <v>30</v>
      </c>
      <c r="F29" s="5">
        <v>327</v>
      </c>
      <c r="G29" s="5">
        <v>2250200</v>
      </c>
      <c r="H29" s="5">
        <v>20000</v>
      </c>
      <c r="I29" s="5">
        <v>5000</v>
      </c>
      <c r="J29" s="5">
        <v>9600</v>
      </c>
      <c r="K29" s="5">
        <v>4600</v>
      </c>
      <c r="L29" s="5">
        <v>800</v>
      </c>
    </row>
    <row r="30" spans="1:12" ht="12.75">
      <c r="A30" s="22" t="s">
        <v>6</v>
      </c>
      <c r="B30" s="5" t="s">
        <v>40</v>
      </c>
      <c r="C30" s="5" t="s">
        <v>28</v>
      </c>
      <c r="D30" s="5" t="s">
        <v>29</v>
      </c>
      <c r="E30" s="5" t="s">
        <v>30</v>
      </c>
      <c r="F30" s="5">
        <v>327</v>
      </c>
      <c r="G30" s="5">
        <v>226</v>
      </c>
      <c r="H30" s="5">
        <v>8000</v>
      </c>
      <c r="I30" s="5">
        <v>2000</v>
      </c>
      <c r="J30" s="5">
        <v>3840</v>
      </c>
      <c r="K30" s="5">
        <v>1840</v>
      </c>
      <c r="L30" s="5">
        <v>320</v>
      </c>
    </row>
    <row r="31" spans="1:12" ht="12.75">
      <c r="A31" s="22" t="s">
        <v>45</v>
      </c>
      <c r="B31" s="5" t="s">
        <v>40</v>
      </c>
      <c r="C31" s="5" t="s">
        <v>28</v>
      </c>
      <c r="D31" s="5" t="s">
        <v>29</v>
      </c>
      <c r="E31" s="5" t="s">
        <v>30</v>
      </c>
      <c r="F31" s="5">
        <v>327</v>
      </c>
      <c r="G31" s="5">
        <v>2260200</v>
      </c>
      <c r="H31" s="5">
        <v>2000</v>
      </c>
      <c r="I31" s="5">
        <v>500</v>
      </c>
      <c r="J31" s="5">
        <v>960</v>
      </c>
      <c r="K31" s="5">
        <v>460</v>
      </c>
      <c r="L31" s="5">
        <v>80</v>
      </c>
    </row>
    <row r="32" spans="1:12" ht="12.75">
      <c r="A32" s="22" t="s">
        <v>80</v>
      </c>
      <c r="B32" s="5" t="s">
        <v>40</v>
      </c>
      <c r="C32" s="5" t="s">
        <v>28</v>
      </c>
      <c r="D32" s="5" t="s">
        <v>29</v>
      </c>
      <c r="E32" s="5" t="s">
        <v>30</v>
      </c>
      <c r="F32" s="5">
        <v>327</v>
      </c>
      <c r="G32" s="5">
        <v>2260300</v>
      </c>
      <c r="H32" s="5">
        <v>6000</v>
      </c>
      <c r="I32" s="5">
        <v>1500</v>
      </c>
      <c r="J32" s="5">
        <v>2880</v>
      </c>
      <c r="K32" s="5">
        <v>1380</v>
      </c>
      <c r="L32" s="5">
        <v>240</v>
      </c>
    </row>
    <row r="33" spans="1:12" ht="12.75">
      <c r="A33" s="22" t="s">
        <v>36</v>
      </c>
      <c r="B33" s="5" t="s">
        <v>40</v>
      </c>
      <c r="C33" s="5" t="s">
        <v>28</v>
      </c>
      <c r="D33" s="5" t="s">
        <v>29</v>
      </c>
      <c r="E33" s="5" t="s">
        <v>30</v>
      </c>
      <c r="F33" s="5">
        <v>327</v>
      </c>
      <c r="G33" s="5">
        <v>260</v>
      </c>
      <c r="H33" s="5">
        <v>0</v>
      </c>
      <c r="I33" s="5"/>
      <c r="J33" s="5"/>
      <c r="K33" s="5"/>
      <c r="L33" s="5"/>
    </row>
    <row r="34" spans="1:12" ht="12.75">
      <c r="A34" s="22" t="s">
        <v>37</v>
      </c>
      <c r="B34" s="5" t="s">
        <v>40</v>
      </c>
      <c r="C34" s="5" t="s">
        <v>28</v>
      </c>
      <c r="D34" s="5" t="s">
        <v>29</v>
      </c>
      <c r="E34" s="5" t="s">
        <v>30</v>
      </c>
      <c r="F34" s="5">
        <v>327</v>
      </c>
      <c r="G34" s="5">
        <v>262</v>
      </c>
      <c r="H34" s="5">
        <v>0</v>
      </c>
      <c r="I34" s="5"/>
      <c r="J34" s="5"/>
      <c r="K34" s="5"/>
      <c r="L34" s="5"/>
    </row>
    <row r="35" spans="1:12" ht="12.75">
      <c r="A35" s="22" t="s">
        <v>38</v>
      </c>
      <c r="B35" s="5" t="s">
        <v>40</v>
      </c>
      <c r="C35" s="5" t="s">
        <v>28</v>
      </c>
      <c r="D35" s="5" t="s">
        <v>29</v>
      </c>
      <c r="E35" s="5" t="s">
        <v>30</v>
      </c>
      <c r="F35" s="5">
        <v>327</v>
      </c>
      <c r="G35" s="5">
        <v>300</v>
      </c>
      <c r="H35" s="5">
        <v>110000</v>
      </c>
      <c r="I35" s="5">
        <v>27500</v>
      </c>
      <c r="J35" s="5">
        <v>52800</v>
      </c>
      <c r="K35" s="5">
        <v>25300</v>
      </c>
      <c r="L35" s="5">
        <v>4400</v>
      </c>
    </row>
    <row r="36" spans="1:12" ht="12.75">
      <c r="A36" s="22" t="s">
        <v>39</v>
      </c>
      <c r="B36" s="5" t="s">
        <v>40</v>
      </c>
      <c r="C36" s="5" t="s">
        <v>28</v>
      </c>
      <c r="D36" s="5" t="s">
        <v>29</v>
      </c>
      <c r="E36" s="5" t="s">
        <v>30</v>
      </c>
      <c r="F36" s="5">
        <v>327</v>
      </c>
      <c r="G36" s="5">
        <v>310</v>
      </c>
      <c r="H36" s="5">
        <v>10000</v>
      </c>
      <c r="I36" s="5">
        <v>2500</v>
      </c>
      <c r="J36" s="5">
        <v>4800</v>
      </c>
      <c r="K36" s="5">
        <v>2300</v>
      </c>
      <c r="L36" s="5">
        <v>400</v>
      </c>
    </row>
    <row r="37" spans="1:12" ht="12.75">
      <c r="A37" s="22" t="s">
        <v>75</v>
      </c>
      <c r="B37" s="5" t="s">
        <v>40</v>
      </c>
      <c r="C37" s="5" t="s">
        <v>28</v>
      </c>
      <c r="D37" s="5" t="s">
        <v>29</v>
      </c>
      <c r="E37" s="5" t="s">
        <v>30</v>
      </c>
      <c r="F37" s="5">
        <v>327</v>
      </c>
      <c r="G37" s="5">
        <v>3100200</v>
      </c>
      <c r="H37" s="5">
        <v>10000</v>
      </c>
      <c r="I37" s="5">
        <v>2500</v>
      </c>
      <c r="J37" s="5">
        <v>4800</v>
      </c>
      <c r="K37" s="5">
        <v>2300</v>
      </c>
      <c r="L37" s="5">
        <v>400</v>
      </c>
    </row>
    <row r="38" spans="1:12" ht="12.75">
      <c r="A38" s="22" t="s">
        <v>76</v>
      </c>
      <c r="B38" s="5" t="s">
        <v>40</v>
      </c>
      <c r="C38" s="5" t="s">
        <v>28</v>
      </c>
      <c r="D38" s="5" t="s">
        <v>29</v>
      </c>
      <c r="E38" s="5" t="s">
        <v>30</v>
      </c>
      <c r="F38" s="5">
        <v>327</v>
      </c>
      <c r="G38" s="5">
        <v>340</v>
      </c>
      <c r="H38" s="5">
        <v>100000</v>
      </c>
      <c r="I38" s="5">
        <v>25000</v>
      </c>
      <c r="J38" s="5">
        <v>48000</v>
      </c>
      <c r="K38" s="5">
        <v>23000</v>
      </c>
      <c r="L38" s="5">
        <v>4000</v>
      </c>
    </row>
    <row r="39" spans="1:12" ht="12.75">
      <c r="A39" s="22" t="s">
        <v>63</v>
      </c>
      <c r="B39" s="5" t="s">
        <v>40</v>
      </c>
      <c r="C39" s="5" t="s">
        <v>28</v>
      </c>
      <c r="D39" s="5" t="s">
        <v>29</v>
      </c>
      <c r="E39" s="5" t="s">
        <v>30</v>
      </c>
      <c r="F39" s="5">
        <v>327</v>
      </c>
      <c r="G39" s="5">
        <v>3400300</v>
      </c>
      <c r="H39" s="5">
        <v>55000</v>
      </c>
      <c r="I39" s="5">
        <v>13750</v>
      </c>
      <c r="J39" s="5">
        <v>26400</v>
      </c>
      <c r="K39" s="5">
        <v>12650</v>
      </c>
      <c r="L39" s="5">
        <v>2200</v>
      </c>
    </row>
    <row r="40" spans="1:12" ht="12.75">
      <c r="A40" s="22" t="s">
        <v>73</v>
      </c>
      <c r="B40" s="5" t="s">
        <v>40</v>
      </c>
      <c r="C40" s="5" t="s">
        <v>28</v>
      </c>
      <c r="D40" s="5" t="s">
        <v>29</v>
      </c>
      <c r="E40" s="5" t="s">
        <v>30</v>
      </c>
      <c r="F40" s="5">
        <v>327</v>
      </c>
      <c r="G40" s="5">
        <v>3400400</v>
      </c>
      <c r="H40" s="5">
        <v>33000</v>
      </c>
      <c r="I40" s="5">
        <v>8250</v>
      </c>
      <c r="J40" s="5">
        <v>15840</v>
      </c>
      <c r="K40" s="5">
        <v>7590</v>
      </c>
      <c r="L40" s="5">
        <v>1320</v>
      </c>
    </row>
    <row r="41" spans="1:12" ht="12.75">
      <c r="A41" s="22" t="s">
        <v>12</v>
      </c>
      <c r="B41" s="5" t="s">
        <v>40</v>
      </c>
      <c r="C41" s="5" t="s">
        <v>28</v>
      </c>
      <c r="D41" s="5" t="s">
        <v>29</v>
      </c>
      <c r="E41" s="5" t="s">
        <v>30</v>
      </c>
      <c r="F41" s="5">
        <v>327</v>
      </c>
      <c r="G41" s="5">
        <v>3400500</v>
      </c>
      <c r="H41" s="5">
        <v>0</v>
      </c>
      <c r="I41" s="5"/>
      <c r="J41" s="5"/>
      <c r="K41" s="5"/>
      <c r="L41" s="5"/>
    </row>
    <row r="42" spans="1:12" ht="12.75">
      <c r="A42" s="22" t="s">
        <v>10</v>
      </c>
      <c r="B42" s="5" t="s">
        <v>40</v>
      </c>
      <c r="C42" s="5" t="s">
        <v>28</v>
      </c>
      <c r="D42" s="5" t="s">
        <v>29</v>
      </c>
      <c r="E42" s="5" t="s">
        <v>30</v>
      </c>
      <c r="F42" s="5">
        <v>327</v>
      </c>
      <c r="G42" s="5">
        <v>3400600</v>
      </c>
      <c r="H42" s="5">
        <v>12000</v>
      </c>
      <c r="I42" s="5">
        <v>3000</v>
      </c>
      <c r="J42" s="5">
        <v>5760</v>
      </c>
      <c r="K42" s="5">
        <v>2760</v>
      </c>
      <c r="L42" s="5">
        <v>480</v>
      </c>
    </row>
    <row r="43" spans="1:12" ht="12.75" hidden="1">
      <c r="A43" s="22" t="s">
        <v>63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ht="12.75" hidden="1">
      <c r="A44" s="22" t="s">
        <v>64</v>
      </c>
    </row>
    <row r="45" ht="12.75" hidden="1">
      <c r="A45" s="22" t="s">
        <v>10</v>
      </c>
    </row>
  </sheetData>
  <mergeCells count="1">
    <mergeCell ref="B13: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МСГ</cp:lastModifiedBy>
  <cp:lastPrinted>2014-08-12T01:08:55Z</cp:lastPrinted>
  <dcterms:created xsi:type="dcterms:W3CDTF">2005-07-29T06:18:04Z</dcterms:created>
  <dcterms:modified xsi:type="dcterms:W3CDTF">2014-08-12T01:09:35Z</dcterms:modified>
  <cp:category/>
  <cp:version/>
  <cp:contentType/>
  <cp:contentStatus/>
</cp:coreProperties>
</file>